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 activeTab="2"/>
  </bookViews>
  <sheets>
    <sheet name="Меню младшие 1-4 кл" sheetId="6" r:id="rId1"/>
    <sheet name="Меню старшие 5-11 кл " sheetId="7" r:id="rId2"/>
    <sheet name="Меню сокращенное" sheetId="12" r:id="rId3"/>
  </sheets>
  <definedNames>
    <definedName name="_xlnm._FilterDatabase" localSheetId="0" hidden="1">'Меню младшие 1-4 кл'!$A$2:$A$182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<sst xmlns="http://schemas.openxmlformats.org/spreadsheetml/2006/main" count="603" uniqueCount="166">
  <si>
    <t>Согласовано</t>
  </si>
  <si>
    <t>Разработано и утвеждено</t>
  </si>
  <si>
    <t>Руководитель общеобразовательного учреждения</t>
  </si>
  <si>
    <t>Директор ООО "АБК-ПЭЙМЕНТ"</t>
  </si>
  <si>
    <t>________________________</t>
  </si>
  <si>
    <t>________________Р.Р. Рахматуллин</t>
  </si>
  <si>
    <t xml:space="preserve">Примерное цикличное двенадцатидневное меню </t>
  </si>
  <si>
    <t xml:space="preserve">Для организации бесплатного горячего питания (горячих завтраков) для обучающихся начальных классов </t>
  </si>
  <si>
    <t>общеобразовательных организаций Республики Татарстан</t>
  </si>
  <si>
    <t xml:space="preserve">ПРИМЕРНОЕ ДВУХНЕДЕЛЬНОЕ МЕНЮ ДЛЯ ОБУЧАЮЩИХСЯ В ОБЩЕОБРАЗОВАТЕЛЬНЫХ ОРГАНИЗАЦИЯХ С 1 по 4 КЛАССЫ </t>
  </si>
  <si>
    <t>сезон (осенне-зимний)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</si>
  <si>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</si>
  <si>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</si>
  <si>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</si>
  <si>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</si>
  <si>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</si>
  <si>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</si>
  <si>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</si>
  <si>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</si>
  <si>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</si>
  <si>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</si>
  <si>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</si>
  <si>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</si>
  <si>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</si>
  <si>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</si>
  <si>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</si>
  <si>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1-ая неделя</t>
  </si>
  <si>
    <t>1 день</t>
  </si>
  <si>
    <t>ТТК</t>
  </si>
  <si>
    <t>Салат из моркови с яблоками</t>
  </si>
  <si>
    <t xml:space="preserve">ТТК </t>
  </si>
  <si>
    <t>Котлета из мяса птицы с макаронными изделиями отварными, с маслом сливочным</t>
  </si>
  <si>
    <t>75/150/5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</si>
  <si>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</si>
  <si>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</si>
  <si>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</si>
  <si>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</si>
  <si>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>Итого:</t>
  </si>
  <si>
    <t>2 день</t>
  </si>
  <si>
    <t>Хим.состав и калорийность российских продуктов питания табл 9 стр 184 , 2012 Дели +</t>
  </si>
  <si>
    <t>Плоды и ягоды свежие (яблоки)</t>
  </si>
  <si>
    <t>Сырники из творога с кашей молочной "Дружба" с маслом сливочным</t>
  </si>
  <si>
    <t>60/150/5</t>
  </si>
  <si>
    <t>№ 379 Сбор.рец. На прод-ию для обуч. Во всех образ.учреж-Дели 2017</t>
  </si>
  <si>
    <t>Кофейный напиток с молоком</t>
  </si>
  <si>
    <t>3 день</t>
  </si>
  <si>
    <t xml:space="preserve">№ 15 Сбор.рец. На прод-ию для обуч. Во всех образ.учреж-Дели -2017 </t>
  </si>
  <si>
    <t>Сыр порционно</t>
  </si>
  <si>
    <t>10</t>
  </si>
  <si>
    <t>№ 260 Сбор.рец. На прод-ию для обуч. Во всех образ.учреж-Дели -2017</t>
  </si>
  <si>
    <t>Гуляш из говядины</t>
  </si>
  <si>
    <t>50/50</t>
  </si>
  <si>
    <t>№ 171 Сбор.рец. На прод-ию для обуч. Во всех образ.учреж-Дели 2017</t>
  </si>
  <si>
    <t>Каша гречневая рассыпчатая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</si>
  <si>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</si>
  <si>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</si>
  <si>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</si>
  <si>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 табл 6 стр 134 , 2012 Дели +</t>
  </si>
  <si>
    <t>4 день</t>
  </si>
  <si>
    <t xml:space="preserve">ТТК Хим.состав и калорийность российских продуктов питания,табл 8, стр 168 , 2012 Дели +, </t>
  </si>
  <si>
    <t>Свекла отварная дольками</t>
  </si>
  <si>
    <t>Птица запеченная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</si>
  <si>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</si>
  <si>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</si>
  <si>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</si>
  <si>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>Хлеб пшеничный</t>
  </si>
  <si>
    <t>5 день</t>
  </si>
  <si>
    <t>№ 15 Сбор.рец. На прод-ию для обуч. Во всех образ.учреж-Дели 2017</t>
  </si>
  <si>
    <t>№279,331 Сбор.рец. На прод-ию для питания детей в дошк образоват учрежд-Дели 2017</t>
  </si>
  <si>
    <t>Тефтели мясные в сметанно-томатном соусе</t>
  </si>
  <si>
    <t>60/40</t>
  </si>
  <si>
    <t>№ 203 Сбор.рец. На прод-ию для обуч. Во всех образ.учреж-Дели 2017</t>
  </si>
  <si>
    <t>Макаронные изделия отварные с маслом сливочным</t>
  </si>
  <si>
    <t>180/5</t>
  </si>
  <si>
    <t xml:space="preserve">Напиток из свежих фруктов (75С) </t>
  </si>
  <si>
    <t>6 день</t>
  </si>
  <si>
    <t xml:space="preserve">№ 47 Сбор.рец. На прод-ию для обуч. Во всех образ.учреж-Дели -2017 </t>
  </si>
  <si>
    <t>Салат из свежей капусты с морковью</t>
  </si>
  <si>
    <t>Биточки рыбные с рисом отварным рассыпчатыйм,с маслом сливочным</t>
  </si>
  <si>
    <t>75/150/3</t>
  </si>
  <si>
    <t>Итого за 6 дней 1 недели:</t>
  </si>
  <si>
    <t xml:space="preserve">2-ая неделя </t>
  </si>
  <si>
    <t>Сырники из творога с кашей пшенной молочной с маслом сливочным</t>
  </si>
  <si>
    <t>60/180/5</t>
  </si>
  <si>
    <t>№ 376 Сбор.рец. На прод-ию для обуч. Во всех образ.учреж-Дели 2017</t>
  </si>
  <si>
    <t>Чай "Витаминный" с шиповником</t>
  </si>
  <si>
    <t xml:space="preserve">№ 52 Сбор.рец. На прод-ию для обуч. Во всех образ.учреж-Дели -2017 </t>
  </si>
  <si>
    <t>Салат из отварной свеклы</t>
  </si>
  <si>
    <t>№ 229 Сбор.рец. На прод-ию для обуч. Во всех образ.учреж-Дели 2017</t>
  </si>
  <si>
    <t>Рыба, тушенная в томате с овощами</t>
  </si>
  <si>
    <t>№342  Сбор.рец. На прод-ию для обуч. Во всех образ.учреж-Дели 2017</t>
  </si>
  <si>
    <t>Компот из свежих яблок (75С)</t>
  </si>
  <si>
    <t>№ 265 Сбор.рец. На прод-ию для обуч. Во всех образ.учреж-Дели -2017</t>
  </si>
  <si>
    <t>Плов из говядины с рисовой крупой</t>
  </si>
  <si>
    <t>50/150</t>
  </si>
  <si>
    <t>Чай с сахаром</t>
  </si>
  <si>
    <t>190/10</t>
  </si>
  <si>
    <t xml:space="preserve">Салат из моркови </t>
  </si>
  <si>
    <t>№ 382 Сбор.рец. На прод-ию для обуч. Во всех образ.учреж-Дели 2017</t>
  </si>
  <si>
    <t>Какао с молоком</t>
  </si>
  <si>
    <t>Плоды и ягоды свежие (апельсины)</t>
  </si>
  <si>
    <t>№ 143,241 Сбор.рец. На прод-ию для обуч. Во всех образ.учреж-Дели 2017</t>
  </si>
  <si>
    <t>Овощи тушеные с мясом</t>
  </si>
  <si>
    <t>Котлеты "Аппетитные" с кашей гречневой рассыпчатой с маслом сливочным</t>
  </si>
  <si>
    <t>Итого за 6 дней 2 недели:</t>
  </si>
  <si>
    <t>ВСЕГО за 12 дней:</t>
  </si>
  <si>
    <t>В среднем на 1 учащегося в день:</t>
  </si>
  <si>
    <t>20-25%</t>
  </si>
  <si>
    <t>Для организации питания обучающихся общеобразовательных организаций Республики Татарстан</t>
  </si>
  <si>
    <t>в возрасте с 12 лет и старше (5-11 классы)</t>
  </si>
  <si>
    <t xml:space="preserve">ПРИМЕРНОЕ ДВУХНЕДЕЛЬНОЕ МЕНЮ ДЛЯ ОБУЧАЮЩИХСЯ В ОБЩЕОБРАЗОВАТЕЛЬНЫХ ОРГАНИЗАЦИЯХ С 5 по 11 КЛАССЫ </t>
  </si>
  <si>
    <t>(общеобразовательные организации с режимом обучения до 6 часов)</t>
  </si>
  <si>
    <t>75/200/3</t>
  </si>
  <si>
    <t>60/200/3</t>
  </si>
  <si>
    <t>№ 302 Сбор.рец. На прод-ию для обуч. Во всех образ.учреж-Дели 2017</t>
  </si>
  <si>
    <t xml:space="preserve">Каша гречневая рассыпчатая </t>
  </si>
  <si>
    <t>Свекла отварная дольками (доп.гарнир)</t>
  </si>
  <si>
    <t>Макаронные изделия отварные</t>
  </si>
  <si>
    <t>Салат из свежей капусты с морковью (доп гарнир)</t>
  </si>
  <si>
    <t>60/220/3</t>
  </si>
  <si>
    <t>Пюре картофельное</t>
  </si>
  <si>
    <t>555</t>
  </si>
  <si>
    <t>50/200</t>
  </si>
  <si>
    <t>75/180/3</t>
  </si>
  <si>
    <t>ПРИМЕРНОЕ ДВУХНЕДЕЛЬНОЕ МЕНЮ ДЛЯ ОБУЧАЮЩИХСЯ В ОБЩЕОБРАЗОВАТЕЛЬНЫХ ОРГАНИЗАЦИЯХ (сезон осенне-зимний)</t>
  </si>
  <si>
    <t>ГОРЯЧИЙ ЗАВТРАК</t>
  </si>
  <si>
    <t>Мл.кл 74,77 рублей / Ст.кл 69,43 руб.</t>
  </si>
  <si>
    <t>7-11 лет</t>
  </si>
  <si>
    <t>12 лет и ст</t>
  </si>
  <si>
    <t>нет</t>
  </si>
  <si>
    <t>Свекла отварная дольками/ Свекла отварная дольками (доп гарнир) ст кл</t>
  </si>
  <si>
    <t xml:space="preserve">Котлета из мяса птицы </t>
  </si>
  <si>
    <t>75</t>
  </si>
  <si>
    <t xml:space="preserve">Сырник из творога мл.кл </t>
  </si>
  <si>
    <t>60</t>
  </si>
  <si>
    <t>100</t>
  </si>
  <si>
    <t>Биточки рыбные(минтай) мл.кл./ Биточки рыбные ст.кл.</t>
  </si>
  <si>
    <t>Макаронные изделия с маслом сливочным</t>
  </si>
  <si>
    <t>150/5</t>
  </si>
  <si>
    <t>200/3</t>
  </si>
  <si>
    <t>Каша вязкая "Дружба" молочная с маслом сливочным</t>
  </si>
  <si>
    <t>Макаронные изделия отварные с маслом сливочным мл.кл. /Макаронные изделия отварные ст.кл.</t>
  </si>
  <si>
    <t>Рис отварный рассыпчатый с маслом сливочным</t>
  </si>
  <si>
    <t>Компот из сухофруктов (75С) (сахара 10г)</t>
  </si>
  <si>
    <t>Кофейный напиток (сахара 10г)</t>
  </si>
  <si>
    <t>Чай  с сахаром,с лимоном</t>
  </si>
  <si>
    <t>Напиток из свежих фруктов (75С) (сахар 20г)</t>
  </si>
  <si>
    <t>Белки,г</t>
  </si>
  <si>
    <t>Жиры,г</t>
  </si>
  <si>
    <t>Углеводы,г</t>
  </si>
  <si>
    <t>ЭЦ,ккал</t>
  </si>
  <si>
    <t>2-ая неделя</t>
  </si>
  <si>
    <t>Салат из моркови</t>
  </si>
  <si>
    <t>Плоды и ягоды свежие (апельсин)</t>
  </si>
  <si>
    <r>
      <rPr>
        <sz val="11"/>
        <rFont val="Times New Roman"/>
        <charset val="204"/>
      </rPr>
      <t>Сырник из творога</t>
    </r>
    <r>
      <rPr>
        <sz val="11"/>
        <color indexed="10"/>
        <rFont val="Times New Roman"/>
        <charset val="204"/>
      </rPr>
      <t xml:space="preserve"> </t>
    </r>
  </si>
  <si>
    <t>Рыба, тушеная  в томате с овощами</t>
  </si>
  <si>
    <r>
      <rPr>
        <sz val="11"/>
        <rFont val="Times New Roman"/>
        <charset val="204"/>
      </rPr>
      <t xml:space="preserve">Котлеты </t>
    </r>
    <r>
      <rPr>
        <sz val="10"/>
        <rFont val="Times New Roman"/>
        <charset val="204"/>
      </rPr>
      <t>"</t>
    </r>
    <r>
      <rPr>
        <sz val="11"/>
        <rFont val="Times New Roman"/>
        <charset val="204"/>
      </rPr>
      <t>Аппетитные</t>
    </r>
    <r>
      <rPr>
        <sz val="10"/>
        <rFont val="Times New Roman"/>
        <charset val="204"/>
      </rPr>
      <t>"</t>
    </r>
  </si>
  <si>
    <t>Каша пшенная молочная с маслом сливочным мл.кл. /Каша пшенная молочная ст.кл.</t>
  </si>
  <si>
    <t>220/3</t>
  </si>
  <si>
    <t>Макаронные изделия отварные с маслом сливочным мл.кл. /макаронные изделия отварные ст.кл.</t>
  </si>
  <si>
    <t>180/3</t>
  </si>
  <si>
    <t>Каша гречневая рассыпчатая с маслом сливочным</t>
  </si>
  <si>
    <t>Компот из свежих яблок (75С)(сахара 10г)</t>
  </si>
  <si>
    <t xml:space="preserve">Чай с сахаром </t>
  </si>
  <si>
    <t>Какао с молоком          (сахар 10г) /Чай "Витаминный" с шиповником ст.кл.</t>
  </si>
  <si>
    <t>200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</si>
</sst>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0.0"/>
  </numFmts>
  <fonts count="52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1"/>
      <name val="Times New Roman"/>
      <charset val="204"/>
    </font>
    <font>
      <b/>
      <sz val="10"/>
      <name val="Times New Roman"/>
      <charset val="204"/>
    </font>
    <font>
      <sz val="11"/>
      <name val="Times New Roman"/>
      <charset val="204"/>
    </font>
    <font>
      <sz val="10"/>
      <name val="Times New Roman"/>
      <charset val="204"/>
    </font>
    <font>
      <b/>
      <sz val="11"/>
      <name val="Arial"/>
      <charset val="134"/>
    </font>
    <font>
      <sz val="12"/>
      <name val="Calibri"/>
      <charset val="204"/>
    </font>
    <font>
      <b/>
      <sz val="14"/>
      <name val="Arial"/>
      <charset val="134"/>
    </font>
    <font>
      <sz val="12"/>
      <name val="Times New Roman"/>
      <charset val="204"/>
    </font>
    <font>
      <sz val="12"/>
      <name val="Arial Cyr"/>
      <charset val="204"/>
    </font>
    <font>
      <b/>
      <sz val="28"/>
      <name val="Times New Roman"/>
      <charset val="204"/>
    </font>
    <font>
      <sz val="14"/>
      <name val="Times New Roman"/>
      <charset val="204"/>
    </font>
    <font>
      <sz val="14"/>
      <color theme="1"/>
      <name val="Times New Roman"/>
      <charset val="204"/>
    </font>
    <font>
      <sz val="9"/>
      <name val="Arial"/>
      <charset val="204"/>
    </font>
    <font>
      <sz val="10"/>
      <name val="Calibri"/>
      <charset val="204"/>
    </font>
    <font>
      <b/>
      <sz val="10"/>
      <name val="Arial"/>
      <charset val="134"/>
    </font>
    <font>
      <b/>
      <sz val="10"/>
      <name val="Calibri"/>
      <charset val="204"/>
    </font>
    <font>
      <b/>
      <sz val="12"/>
      <name val="Arial"/>
      <charset val="134"/>
    </font>
    <font>
      <sz val="9"/>
      <name val="Calibri"/>
      <charset val="204"/>
    </font>
    <font>
      <sz val="11"/>
      <name val="Arial"/>
      <charset val="134"/>
    </font>
    <font>
      <sz val="11"/>
      <color theme="1"/>
      <name val="Arial"/>
      <charset val="204"/>
    </font>
    <font>
      <sz val="12"/>
      <color theme="1"/>
      <name val="Times New Roman"/>
      <charset val="204"/>
    </font>
    <font>
      <sz val="12"/>
      <name val="Arial"/>
      <charset val="134"/>
    </font>
    <font>
      <sz val="11"/>
      <name val="Arial"/>
      <charset val="204"/>
    </font>
    <font>
      <b/>
      <sz val="12"/>
      <color theme="1"/>
      <name val="Arial"/>
      <charset val="204"/>
    </font>
    <font>
      <sz val="8"/>
      <color theme="1"/>
      <name val="Times New Roman"/>
      <charset val="204"/>
    </font>
    <font>
      <sz val="8"/>
      <color theme="1"/>
      <name val="Calibri"/>
      <charset val="134"/>
      <scheme val="minor"/>
    </font>
    <font>
      <sz val="16"/>
      <name val="Times New Roman"/>
      <charset val="204"/>
    </font>
    <font>
      <b/>
      <sz val="12"/>
      <name val="Arial"/>
      <charset val="204"/>
    </font>
    <font>
      <b/>
      <sz val="1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indexed="10"/>
      <name val="Times New Roman"/>
      <charset val="20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1" fillId="0" borderId="0" applyFont="0" applyFill="0" applyBorder="0" applyAlignment="0" applyProtection="0">
      <alignment vertical="center"/>
    </xf>
    <xf numFmtId="177" fontId="31" fillId="0" borderId="0" applyFont="0" applyFill="0" applyBorder="0" applyAlignment="0" applyProtection="0">
      <alignment vertical="center"/>
    </xf>
    <xf numFmtId="9" fontId="31" fillId="0" borderId="0" applyFont="0" applyFill="0" applyBorder="0" applyAlignment="0" applyProtection="0">
      <alignment vertical="center"/>
    </xf>
    <xf numFmtId="178" fontId="31" fillId="0" borderId="0" applyFont="0" applyFill="0" applyBorder="0" applyAlignment="0" applyProtection="0">
      <alignment vertical="center"/>
    </xf>
    <xf numFmtId="179" fontId="31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1" fillId="5" borderId="10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38" fillId="0" borderId="11" applyNumberFormat="0" applyFill="0" applyAlignment="0" applyProtection="0">
      <alignment vertical="center"/>
    </xf>
    <xf numFmtId="0" fontId="39" fillId="0" borderId="12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6" borderId="13" applyNumberFormat="0" applyAlignment="0" applyProtection="0">
      <alignment vertical="center"/>
    </xf>
    <xf numFmtId="0" fontId="41" fillId="7" borderId="14" applyNumberFormat="0" applyAlignment="0" applyProtection="0">
      <alignment vertical="center"/>
    </xf>
    <xf numFmtId="0" fontId="42" fillId="7" borderId="13" applyNumberFormat="0" applyAlignment="0" applyProtection="0">
      <alignment vertical="center"/>
    </xf>
    <xf numFmtId="0" fontId="43" fillId="8" borderId="15" applyNumberFormat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46" fillId="9" borderId="0" applyNumberFormat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50" fillId="14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49" fillId="19" borderId="0" applyNumberFormat="0" applyBorder="0" applyAlignment="0" applyProtection="0">
      <alignment vertical="center"/>
    </xf>
    <xf numFmtId="0" fontId="49" fillId="20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49" fillId="27" borderId="0" applyNumberFormat="0" applyBorder="0" applyAlignment="0" applyProtection="0">
      <alignment vertical="center"/>
    </xf>
    <xf numFmtId="0" fontId="49" fillId="28" borderId="0" applyNumberFormat="0" applyBorder="0" applyAlignment="0" applyProtection="0">
      <alignment vertical="center"/>
    </xf>
    <xf numFmtId="0" fontId="50" fillId="29" borderId="0" applyNumberFormat="0" applyBorder="0" applyAlignment="0" applyProtection="0">
      <alignment vertical="center"/>
    </xf>
    <xf numFmtId="0" fontId="50" fillId="30" borderId="0" applyNumberFormat="0" applyBorder="0" applyAlignment="0" applyProtection="0">
      <alignment vertical="center"/>
    </xf>
    <xf numFmtId="0" fontId="49" fillId="31" borderId="0" applyNumberFormat="0" applyBorder="0" applyAlignment="0" applyProtection="0">
      <alignment vertical="center"/>
    </xf>
    <xf numFmtId="0" fontId="49" fillId="32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49" fillId="35" borderId="0" applyNumberFormat="0" applyBorder="0" applyAlignment="0" applyProtection="0">
      <alignment vertical="center"/>
    </xf>
  </cellStyleXfs>
  <cellXfs count="192">
    <xf numFmtId="0" fontId="0" fillId="0" borderId="0" xfId="0"/>
    <xf numFmtId="0" fontId="1" fillId="2" borderId="0" xfId="0" applyFont="1" applyFill="1"/>
    <xf numFmtId="0" fontId="2" fillId="2" borderId="0" xfId="0" applyNumberFormat="1" applyFont="1" applyFill="1" applyAlignment="1">
      <alignment horizontal="center" wrapText="1"/>
    </xf>
    <xf numFmtId="0" fontId="2" fillId="2" borderId="0" xfId="0" applyNumberFormat="1" applyFont="1" applyFill="1" applyBorder="1" applyAlignment="1">
      <alignment horizont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4" fillId="2" borderId="5" xfId="0" applyNumberFormat="1" applyFont="1" applyFill="1" applyBorder="1" applyAlignment="1">
      <alignment horizontal="left" vertical="center" wrapText="1"/>
    </xf>
    <xf numFmtId="1" fontId="4" fillId="2" borderId="5" xfId="0" applyNumberFormat="1" applyFont="1" applyFill="1" applyBorder="1" applyAlignment="1">
      <alignment horizontal="center" vertical="center"/>
    </xf>
    <xf numFmtId="49" fontId="4" fillId="2" borderId="5" xfId="0" applyNumberFormat="1" applyFont="1" applyFill="1" applyBorder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right" vertical="center" wrapText="1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180" fontId="2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/>
    </xf>
    <xf numFmtId="0" fontId="2" fillId="2" borderId="5" xfId="0" applyNumberFormat="1" applyFont="1" applyFill="1" applyBorder="1" applyAlignment="1">
      <alignment horizontal="left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2" fillId="2" borderId="8" xfId="0" applyNumberFormat="1" applyFont="1" applyFill="1" applyBorder="1" applyAlignment="1">
      <alignment horizontal="center" wrapText="1"/>
    </xf>
    <xf numFmtId="0" fontId="4" fillId="2" borderId="5" xfId="0" applyNumberFormat="1" applyFont="1" applyFill="1" applyBorder="1" applyAlignment="1">
      <alignment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 wrapText="1"/>
    </xf>
    <xf numFmtId="0" fontId="2" fillId="2" borderId="1" xfId="0" applyNumberFormat="1" applyFont="1" applyFill="1" applyBorder="1" applyAlignment="1">
      <alignment horizontal="right" vertical="center" wrapText="1"/>
    </xf>
    <xf numFmtId="1" fontId="4" fillId="3" borderId="5" xfId="0" applyNumberFormat="1" applyFont="1" applyFill="1" applyBorder="1" applyAlignment="1">
      <alignment horizontal="center" vertical="center"/>
    </xf>
    <xf numFmtId="49" fontId="4" fillId="2" borderId="5" xfId="0" applyNumberFormat="1" applyFont="1" applyFill="1" applyBorder="1" applyAlignment="1">
      <alignment horizontal="center" vertical="center" wrapText="1"/>
    </xf>
    <xf numFmtId="0" fontId="4" fillId="3" borderId="5" xfId="0" applyNumberFormat="1" applyFont="1" applyFill="1" applyBorder="1" applyAlignment="1">
      <alignment horizontal="center" vertical="center"/>
    </xf>
    <xf numFmtId="0" fontId="5" fillId="2" borderId="5" xfId="0" applyNumberFormat="1" applyFont="1" applyFill="1" applyBorder="1" applyAlignment="1">
      <alignment horizontal="left" vertical="center" wrapText="1"/>
    </xf>
    <xf numFmtId="0" fontId="6" fillId="2" borderId="5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  <xf numFmtId="0" fontId="0" fillId="2" borderId="0" xfId="0" applyFill="1" applyAlignment="1">
      <alignment vertic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7" fillId="2" borderId="0" xfId="0" applyFont="1" applyFill="1" applyBorder="1" applyAlignment="1">
      <alignment horizontal="center" wrapText="1"/>
    </xf>
    <xf numFmtId="0" fontId="8" fillId="2" borderId="0" xfId="0" applyNumberFormat="1" applyFont="1" applyFill="1" applyAlignment="1">
      <alignment horizontal="center" wrapText="1"/>
    </xf>
    <xf numFmtId="0" fontId="9" fillId="2" borderId="0" xfId="0" applyFont="1" applyFill="1" applyBorder="1" applyAlignment="1">
      <alignment horizontal="left" vertical="top"/>
    </xf>
    <xf numFmtId="0" fontId="4" fillId="2" borderId="0" xfId="0" applyFont="1" applyFill="1" applyAlignment="1">
      <alignment vertical="top"/>
    </xf>
    <xf numFmtId="0" fontId="9" fillId="2" borderId="0" xfId="0" applyFont="1" applyFill="1" applyAlignment="1">
      <alignment horizontal="center" vertical="center"/>
    </xf>
    <xf numFmtId="0" fontId="0" fillId="2" borderId="0" xfId="0" applyFill="1" applyBorder="1"/>
    <xf numFmtId="0" fontId="9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horizontal="left"/>
    </xf>
    <xf numFmtId="0" fontId="10" fillId="2" borderId="0" xfId="0" applyFont="1" applyFill="1"/>
    <xf numFmtId="0" fontId="4" fillId="2" borderId="0" xfId="0" applyFont="1" applyFill="1" applyBorder="1" applyAlignment="1">
      <alignment vertical="top"/>
    </xf>
    <xf numFmtId="0" fontId="4" fillId="2" borderId="0" xfId="0" applyFont="1" applyFill="1" applyBorder="1" applyAlignment="1">
      <alignment horizontal="left" vertical="top"/>
    </xf>
    <xf numFmtId="0" fontId="4" fillId="2" borderId="0" xfId="0" applyFont="1" applyFill="1" applyAlignment="1">
      <alignment horizontal="left" vertical="top"/>
    </xf>
    <xf numFmtId="0" fontId="11" fillId="2" borderId="0" xfId="0" applyFont="1" applyFill="1" applyAlignment="1">
      <alignment horizontal="center" vertical="top"/>
    </xf>
    <xf numFmtId="0" fontId="12" fillId="2" borderId="0" xfId="0" applyFont="1" applyFill="1" applyAlignment="1">
      <alignment horizontal="center" vertical="top"/>
    </xf>
    <xf numFmtId="0" fontId="13" fillId="2" borderId="0" xfId="0" applyFont="1" applyFill="1" applyAlignment="1">
      <alignment horizontal="center"/>
    </xf>
    <xf numFmtId="0" fontId="14" fillId="2" borderId="0" xfId="0" applyNumberFormat="1" applyFont="1" applyFill="1" applyAlignment="1">
      <alignment horizontal="center" wrapText="1"/>
    </xf>
    <xf numFmtId="0" fontId="15" fillId="2" borderId="5" xfId="0" applyFont="1" applyFill="1" applyBorder="1" applyAlignment="1">
      <alignment horizontal="left" vertical="center" wrapText="1"/>
    </xf>
    <xf numFmtId="0" fontId="16" fillId="2" borderId="5" xfId="0" applyNumberFormat="1" applyFont="1" applyFill="1" applyBorder="1" applyAlignment="1">
      <alignment horizontal="center" vertical="center"/>
    </xf>
    <xf numFmtId="0" fontId="16" fillId="2" borderId="5" xfId="0" applyNumberFormat="1" applyFont="1" applyFill="1" applyBorder="1" applyAlignment="1">
      <alignment horizontal="center" vertical="center" wrapText="1"/>
    </xf>
    <xf numFmtId="0" fontId="17" fillId="2" borderId="5" xfId="0" applyNumberFormat="1" applyFont="1" applyFill="1" applyBorder="1" applyAlignment="1">
      <alignment horizontal="left" wrapText="1"/>
    </xf>
    <xf numFmtId="0" fontId="18" fillId="2" borderId="5" xfId="0" applyNumberFormat="1" applyFont="1" applyFill="1" applyBorder="1" applyAlignment="1">
      <alignment horizontal="left" wrapText="1"/>
    </xf>
    <xf numFmtId="0" fontId="17" fillId="4" borderId="5" xfId="0" applyNumberFormat="1" applyFont="1" applyFill="1" applyBorder="1" applyAlignment="1">
      <alignment horizontal="left" wrapText="1"/>
    </xf>
    <xf numFmtId="0" fontId="19" fillId="2" borderId="5" xfId="0" applyFont="1" applyFill="1" applyBorder="1" applyAlignment="1">
      <alignment horizontal="center" vertical="center" wrapText="1"/>
    </xf>
    <xf numFmtId="0" fontId="20" fillId="2" borderId="5" xfId="0" applyNumberFormat="1" applyFont="1" applyFill="1" applyBorder="1" applyAlignment="1">
      <alignment horizontal="left" vertical="center" wrapText="1"/>
    </xf>
    <xf numFmtId="0" fontId="20" fillId="2" borderId="5" xfId="0" applyNumberFormat="1" applyFont="1" applyFill="1" applyBorder="1" applyAlignment="1">
      <alignment horizontal="center" vertical="center"/>
    </xf>
    <xf numFmtId="2" fontId="20" fillId="2" borderId="5" xfId="0" applyNumberFormat="1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left" wrapText="1"/>
    </xf>
    <xf numFmtId="0" fontId="19" fillId="2" borderId="5" xfId="0" applyFont="1" applyFill="1" applyBorder="1" applyAlignment="1">
      <alignment horizontal="left" vertical="center" wrapText="1"/>
    </xf>
    <xf numFmtId="1" fontId="20" fillId="2" borderId="5" xfId="0" applyNumberFormat="1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left" wrapText="1"/>
    </xf>
    <xf numFmtId="0" fontId="18" fillId="2" borderId="5" xfId="0" applyNumberFormat="1" applyFont="1" applyFill="1" applyBorder="1" applyAlignment="1">
      <alignment horizontal="right" wrapText="1"/>
    </xf>
    <xf numFmtId="0" fontId="18" fillId="2" borderId="5" xfId="0" applyNumberFormat="1" applyFont="1" applyFill="1" applyBorder="1" applyAlignment="1">
      <alignment horizontal="center"/>
    </xf>
    <xf numFmtId="2" fontId="18" fillId="2" borderId="5" xfId="0" applyNumberFormat="1" applyFont="1" applyFill="1" applyBorder="1" applyAlignment="1">
      <alignment horizontal="center" wrapText="1"/>
    </xf>
    <xf numFmtId="0" fontId="15" fillId="2" borderId="0" xfId="0" applyFont="1" applyFill="1" applyBorder="1" applyAlignment="1">
      <alignment horizontal="left" wrapText="1"/>
    </xf>
    <xf numFmtId="0" fontId="18" fillId="2" borderId="0" xfId="0" applyNumberFormat="1" applyFont="1" applyFill="1" applyBorder="1" applyAlignment="1">
      <alignment horizontal="right" wrapText="1"/>
    </xf>
    <xf numFmtId="0" fontId="18" fillId="2" borderId="0" xfId="0" applyNumberFormat="1" applyFont="1" applyFill="1" applyBorder="1" applyAlignment="1">
      <alignment horizontal="center"/>
    </xf>
    <xf numFmtId="2" fontId="18" fillId="2" borderId="0" xfId="0" applyNumberFormat="1" applyFont="1" applyFill="1" applyBorder="1" applyAlignment="1">
      <alignment horizontal="center" wrapText="1"/>
    </xf>
    <xf numFmtId="0" fontId="17" fillId="2" borderId="0" xfId="0" applyNumberFormat="1" applyFont="1" applyFill="1" applyBorder="1" applyAlignment="1">
      <alignment horizontal="left" wrapText="1"/>
    </xf>
    <xf numFmtId="0" fontId="18" fillId="2" borderId="0" xfId="0" applyNumberFormat="1" applyFont="1" applyFill="1" applyBorder="1" applyAlignment="1">
      <alignment horizontal="left" wrapText="1"/>
    </xf>
    <xf numFmtId="0" fontId="21" fillId="2" borderId="0" xfId="0" applyFont="1" applyFill="1" applyAlignment="1">
      <alignment vertical="center"/>
    </xf>
    <xf numFmtId="0" fontId="21" fillId="2" borderId="5" xfId="0" applyFont="1" applyFill="1" applyBorder="1" applyAlignment="1">
      <alignment horizontal="center" vertical="center"/>
    </xf>
    <xf numFmtId="181" fontId="21" fillId="2" borderId="5" xfId="0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horizontal="left" vertical="center"/>
    </xf>
    <xf numFmtId="0" fontId="9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horizontal="center" vertical="center"/>
    </xf>
    <xf numFmtId="0" fontId="22" fillId="2" borderId="0" xfId="0" applyFont="1" applyFill="1" applyAlignment="1">
      <alignment horizontal="center" vertical="center"/>
    </xf>
    <xf numFmtId="0" fontId="22" fillId="2" borderId="0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right" vertical="center"/>
    </xf>
    <xf numFmtId="9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 vertical="center"/>
    </xf>
    <xf numFmtId="0" fontId="15" fillId="2" borderId="2" xfId="0" applyFont="1" applyFill="1" applyBorder="1" applyAlignment="1">
      <alignment wrapText="1"/>
    </xf>
    <xf numFmtId="49" fontId="20" fillId="2" borderId="5" xfId="0" applyNumberFormat="1" applyFont="1" applyFill="1" applyBorder="1" applyAlignment="1">
      <alignment horizontal="center" vertical="center"/>
    </xf>
    <xf numFmtId="0" fontId="18" fillId="2" borderId="5" xfId="0" applyNumberFormat="1" applyFont="1" applyFill="1" applyBorder="1" applyAlignment="1">
      <alignment wrapText="1"/>
    </xf>
    <xf numFmtId="0" fontId="18" fillId="2" borderId="1" xfId="0" applyNumberFormat="1" applyFont="1" applyFill="1" applyBorder="1" applyAlignment="1">
      <alignment horizontal="center" wrapText="1"/>
    </xf>
    <xf numFmtId="0" fontId="18" fillId="2" borderId="2" xfId="0" applyNumberFormat="1" applyFont="1" applyFill="1" applyBorder="1" applyAlignment="1">
      <alignment horizontal="center" wrapText="1"/>
    </xf>
    <xf numFmtId="0" fontId="21" fillId="2" borderId="5" xfId="0" applyFont="1" applyFill="1" applyBorder="1" applyAlignment="1">
      <alignment vertical="center"/>
    </xf>
    <xf numFmtId="2" fontId="20" fillId="2" borderId="1" xfId="0" applyNumberFormat="1" applyFont="1" applyFill="1" applyBorder="1" applyAlignment="1">
      <alignment horizontal="center" vertical="center" wrapText="1"/>
    </xf>
    <xf numFmtId="0" fontId="15" fillId="2" borderId="5" xfId="0" applyNumberFormat="1" applyFont="1" applyFill="1" applyBorder="1" applyAlignment="1">
      <alignment horizontal="left" wrapText="1"/>
    </xf>
    <xf numFmtId="0" fontId="23" fillId="2" borderId="5" xfId="0" applyNumberFormat="1" applyFont="1" applyFill="1" applyBorder="1" applyAlignment="1">
      <alignment vertical="center" wrapText="1"/>
    </xf>
    <xf numFmtId="0" fontId="23" fillId="2" borderId="5" xfId="0" applyNumberFormat="1" applyFont="1" applyFill="1" applyBorder="1" applyAlignment="1">
      <alignment horizontal="center" vertical="center" wrapText="1"/>
    </xf>
    <xf numFmtId="2" fontId="23" fillId="2" borderId="5" xfId="0" applyNumberFormat="1" applyFont="1" applyFill="1" applyBorder="1" applyAlignment="1">
      <alignment horizontal="center" vertical="center" wrapText="1"/>
    </xf>
    <xf numFmtId="1" fontId="18" fillId="2" borderId="5" xfId="0" applyNumberFormat="1" applyFont="1" applyFill="1" applyBorder="1" applyAlignment="1">
      <alignment horizontal="center"/>
    </xf>
    <xf numFmtId="0" fontId="20" fillId="2" borderId="5" xfId="0" applyNumberFormat="1" applyFont="1" applyFill="1" applyBorder="1" applyAlignment="1">
      <alignment horizontal="left" wrapText="1"/>
    </xf>
    <xf numFmtId="0" fontId="20" fillId="2" borderId="5" xfId="0" applyNumberFormat="1" applyFont="1" applyFill="1" applyBorder="1" applyAlignment="1">
      <alignment horizontal="center"/>
    </xf>
    <xf numFmtId="2" fontId="20" fillId="2" borderId="5" xfId="0" applyNumberFormat="1" applyFont="1" applyFill="1" applyBorder="1" applyAlignment="1">
      <alignment horizontal="center" wrapText="1"/>
    </xf>
    <xf numFmtId="0" fontId="18" fillId="2" borderId="5" xfId="0" applyNumberFormat="1" applyFont="1" applyFill="1" applyBorder="1" applyAlignment="1">
      <alignment horizontal="right" vertical="center" wrapText="1"/>
    </xf>
    <xf numFmtId="0" fontId="18" fillId="2" borderId="5" xfId="0" applyNumberFormat="1" applyFont="1" applyFill="1" applyBorder="1" applyAlignment="1">
      <alignment horizontal="center" vertical="center"/>
    </xf>
    <xf numFmtId="2" fontId="18" fillId="2" borderId="5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wrapText="1"/>
    </xf>
    <xf numFmtId="0" fontId="15" fillId="2" borderId="2" xfId="0" applyFont="1" applyFill="1" applyBorder="1" applyAlignment="1">
      <alignment horizontal="center" wrapText="1"/>
    </xf>
    <xf numFmtId="0" fontId="23" fillId="2" borderId="5" xfId="0" applyNumberFormat="1" applyFont="1" applyFill="1" applyBorder="1" applyAlignment="1">
      <alignment horizontal="left" vertical="center" wrapText="1"/>
    </xf>
    <xf numFmtId="0" fontId="20" fillId="2" borderId="5" xfId="0" applyNumberFormat="1" applyFont="1" applyFill="1" applyBorder="1" applyAlignment="1">
      <alignment horizontal="center" vertical="center" wrapText="1"/>
    </xf>
    <xf numFmtId="0" fontId="18" fillId="2" borderId="1" xfId="0" applyNumberFormat="1" applyFont="1" applyFill="1" applyBorder="1" applyAlignment="1">
      <alignment horizontal="right" wrapText="1"/>
    </xf>
    <xf numFmtId="2" fontId="18" fillId="2" borderId="5" xfId="0" applyNumberFormat="1" applyFont="1" applyFill="1" applyBorder="1" applyAlignment="1">
      <alignment horizontal="center"/>
    </xf>
    <xf numFmtId="0" fontId="17" fillId="2" borderId="5" xfId="0" applyNumberFormat="1" applyFont="1" applyFill="1" applyBorder="1" applyAlignment="1">
      <alignment horizontal="left" vertical="center" wrapText="1"/>
    </xf>
    <xf numFmtId="0" fontId="18" fillId="2" borderId="5" xfId="0" applyNumberFormat="1" applyFont="1" applyFill="1" applyBorder="1" applyAlignment="1">
      <alignment horizontal="left" vertical="center" wrapText="1"/>
    </xf>
    <xf numFmtId="0" fontId="17" fillId="4" borderId="5" xfId="0" applyNumberFormat="1" applyFont="1" applyFill="1" applyBorder="1" applyAlignment="1">
      <alignment horizontal="left" vertical="center" wrapText="1"/>
    </xf>
    <xf numFmtId="0" fontId="15" fillId="2" borderId="0" xfId="0" applyFont="1" applyFill="1" applyBorder="1" applyAlignment="1">
      <alignment horizontal="left" vertical="center" wrapText="1"/>
    </xf>
    <xf numFmtId="0" fontId="18" fillId="2" borderId="0" xfId="0" applyNumberFormat="1" applyFont="1" applyFill="1" applyBorder="1" applyAlignment="1">
      <alignment horizontal="right" vertical="center" wrapText="1"/>
    </xf>
    <xf numFmtId="0" fontId="18" fillId="2" borderId="0" xfId="0" applyNumberFormat="1" applyFont="1" applyFill="1" applyBorder="1" applyAlignment="1">
      <alignment horizontal="center" vertical="center"/>
    </xf>
    <xf numFmtId="2" fontId="18" fillId="2" borderId="0" xfId="0" applyNumberFormat="1" applyFont="1" applyFill="1" applyBorder="1" applyAlignment="1">
      <alignment horizontal="center" vertical="center" wrapText="1"/>
    </xf>
    <xf numFmtId="0" fontId="20" fillId="2" borderId="1" xfId="0" applyNumberFormat="1" applyFont="1" applyFill="1" applyBorder="1" applyAlignment="1">
      <alignment horizontal="left" vertical="center" wrapText="1"/>
    </xf>
    <xf numFmtId="49" fontId="18" fillId="2" borderId="5" xfId="0" applyNumberFormat="1" applyFont="1" applyFill="1" applyBorder="1" applyAlignment="1">
      <alignment horizontal="center" vertical="center"/>
    </xf>
    <xf numFmtId="49" fontId="18" fillId="2" borderId="0" xfId="0" applyNumberFormat="1" applyFont="1" applyFill="1" applyBorder="1" applyAlignment="1">
      <alignment horizontal="center" vertical="center"/>
    </xf>
    <xf numFmtId="9" fontId="0" fillId="2" borderId="0" xfId="0" applyNumberFormat="1" applyFill="1"/>
    <xf numFmtId="2" fontId="21" fillId="2" borderId="5" xfId="0" applyNumberFormat="1" applyFont="1" applyFill="1" applyBorder="1" applyAlignment="1">
      <alignment horizontal="center" vertical="center"/>
    </xf>
    <xf numFmtId="0" fontId="18" fillId="2" borderId="3" xfId="0" applyNumberFormat="1" applyFont="1" applyFill="1" applyBorder="1" applyAlignment="1">
      <alignment horizontal="center" wrapText="1"/>
    </xf>
    <xf numFmtId="0" fontId="15" fillId="2" borderId="3" xfId="0" applyFont="1" applyFill="1" applyBorder="1" applyAlignment="1">
      <alignment horizontal="center" wrapText="1"/>
    </xf>
    <xf numFmtId="2" fontId="20" fillId="2" borderId="0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24" fillId="2" borderId="5" xfId="0" applyNumberFormat="1" applyFont="1" applyFill="1" applyBorder="1" applyAlignment="1">
      <alignment horizontal="left" vertical="center" wrapText="1"/>
    </xf>
    <xf numFmtId="0" fontId="24" fillId="2" borderId="5" xfId="0" applyNumberFormat="1" applyFont="1" applyFill="1" applyBorder="1" applyAlignment="1">
      <alignment horizontal="center" vertical="center" wrapText="1"/>
    </xf>
    <xf numFmtId="2" fontId="24" fillId="2" borderId="5" xfId="0" applyNumberFormat="1" applyFont="1" applyFill="1" applyBorder="1" applyAlignment="1">
      <alignment horizontal="center" vertical="center" wrapText="1"/>
    </xf>
    <xf numFmtId="0" fontId="15" fillId="2" borderId="5" xfId="0" applyNumberFormat="1" applyFont="1" applyFill="1" applyBorder="1" applyAlignment="1">
      <alignment horizontal="left" vertical="center" wrapText="1"/>
    </xf>
    <xf numFmtId="1" fontId="18" fillId="2" borderId="5" xfId="0" applyNumberFormat="1" applyFont="1" applyFill="1" applyBorder="1" applyAlignment="1">
      <alignment horizontal="center" vertical="center"/>
    </xf>
    <xf numFmtId="0" fontId="0" fillId="2" borderId="5" xfId="0" applyFill="1" applyBorder="1"/>
    <xf numFmtId="0" fontId="25" fillId="2" borderId="5" xfId="0" applyFont="1" applyFill="1" applyBorder="1" applyAlignment="1">
      <alignment horizontal="right"/>
    </xf>
    <xf numFmtId="0" fontId="25" fillId="2" borderId="5" xfId="0" applyFont="1" applyFill="1" applyBorder="1" applyAlignment="1">
      <alignment horizontal="center"/>
    </xf>
    <xf numFmtId="1" fontId="25" fillId="2" borderId="5" xfId="0" applyNumberFormat="1" applyFont="1" applyFill="1" applyBorder="1" applyAlignment="1">
      <alignment horizontal="center"/>
    </xf>
    <xf numFmtId="2" fontId="25" fillId="2" borderId="5" xfId="0" applyNumberFormat="1" applyFont="1" applyFill="1" applyBorder="1" applyAlignment="1">
      <alignment horizontal="center"/>
    </xf>
    <xf numFmtId="2" fontId="0" fillId="2" borderId="0" xfId="0" applyNumberFormat="1" applyFill="1"/>
    <xf numFmtId="2" fontId="26" fillId="2" borderId="0" xfId="0" applyNumberFormat="1" applyFont="1" applyFill="1" applyBorder="1" applyAlignment="1">
      <alignment horizontal="center" vertical="center" wrapText="1"/>
    </xf>
    <xf numFmtId="2" fontId="27" fillId="2" borderId="0" xfId="0" applyNumberFormat="1" applyFont="1" applyFill="1" applyBorder="1" applyAlignment="1">
      <alignment horizontal="center" vertical="center"/>
    </xf>
    <xf numFmtId="2" fontId="27" fillId="2" borderId="0" xfId="0" applyNumberFormat="1" applyFont="1" applyFill="1" applyAlignment="1">
      <alignment horizontal="center" vertical="center"/>
    </xf>
    <xf numFmtId="0" fontId="15" fillId="2" borderId="3" xfId="0" applyFont="1" applyFill="1" applyBorder="1" applyAlignment="1">
      <alignment horizontal="center" vertical="center" wrapText="1"/>
    </xf>
    <xf numFmtId="0" fontId="28" fillId="2" borderId="0" xfId="0" applyFont="1" applyFill="1" applyAlignment="1">
      <alignment horizontal="center" vertical="top"/>
    </xf>
    <xf numFmtId="0" fontId="19" fillId="2" borderId="5" xfId="0" applyFont="1" applyFill="1" applyBorder="1" applyAlignment="1">
      <alignment horizontal="center" wrapText="1"/>
    </xf>
    <xf numFmtId="0" fontId="8" fillId="2" borderId="8" xfId="0" applyNumberFormat="1" applyFont="1" applyFill="1" applyBorder="1" applyAlignment="1">
      <alignment horizontal="center" wrapText="1"/>
    </xf>
    <xf numFmtId="0" fontId="15" fillId="2" borderId="1" xfId="0" applyFont="1" applyFill="1" applyBorder="1" applyAlignment="1">
      <alignment horizontal="left" wrapText="1"/>
    </xf>
    <xf numFmtId="0" fontId="18" fillId="2" borderId="2" xfId="0" applyNumberFormat="1" applyFont="1" applyFill="1" applyBorder="1" applyAlignment="1">
      <alignment horizontal="right" wrapText="1"/>
    </xf>
    <xf numFmtId="0" fontId="18" fillId="2" borderId="2" xfId="0" applyNumberFormat="1" applyFont="1" applyFill="1" applyBorder="1" applyAlignment="1">
      <alignment horizontal="center"/>
    </xf>
    <xf numFmtId="2" fontId="18" fillId="2" borderId="2" xfId="0" applyNumberFormat="1" applyFont="1" applyFill="1" applyBorder="1" applyAlignment="1">
      <alignment horizontal="center" wrapText="1"/>
    </xf>
    <xf numFmtId="0" fontId="17" fillId="2" borderId="0" xfId="0" applyNumberFormat="1" applyFont="1" applyFill="1" applyBorder="1" applyAlignment="1">
      <alignment horizontal="center" wrapText="1"/>
    </xf>
    <xf numFmtId="0" fontId="18" fillId="2" borderId="5" xfId="0" applyNumberFormat="1" applyFont="1" applyFill="1" applyBorder="1" applyAlignment="1">
      <alignment horizontal="center" wrapText="1"/>
    </xf>
    <xf numFmtId="0" fontId="17" fillId="2" borderId="1" xfId="0" applyNumberFormat="1" applyFont="1" applyFill="1" applyBorder="1" applyAlignment="1">
      <alignment horizontal="center" wrapText="1"/>
    </xf>
    <xf numFmtId="0" fontId="17" fillId="2" borderId="2" xfId="0" applyNumberFormat="1" applyFont="1" applyFill="1" applyBorder="1" applyAlignment="1">
      <alignment horizontal="center" wrapText="1"/>
    </xf>
    <xf numFmtId="180" fontId="20" fillId="2" borderId="5" xfId="0" applyNumberFormat="1" applyFont="1" applyFill="1" applyBorder="1" applyAlignment="1">
      <alignment horizontal="center" vertical="center" wrapText="1"/>
    </xf>
    <xf numFmtId="1" fontId="20" fillId="2" borderId="5" xfId="0" applyNumberFormat="1" applyFont="1" applyFill="1" applyBorder="1" applyAlignment="1">
      <alignment horizontal="center" vertical="center" wrapText="1"/>
    </xf>
    <xf numFmtId="0" fontId="29" fillId="2" borderId="0" xfId="0" applyNumberFormat="1" applyFont="1" applyFill="1" applyBorder="1" applyAlignment="1">
      <alignment horizontal="center" vertical="center"/>
    </xf>
    <xf numFmtId="2" fontId="29" fillId="2" borderId="0" xfId="0" applyNumberFormat="1" applyFont="1" applyFill="1" applyBorder="1" applyAlignment="1">
      <alignment horizontal="center" vertical="center" wrapText="1"/>
    </xf>
    <xf numFmtId="1" fontId="29" fillId="2" borderId="5" xfId="0" applyNumberFormat="1" applyFont="1" applyFill="1" applyBorder="1" applyAlignment="1">
      <alignment horizontal="center" vertical="center"/>
    </xf>
    <xf numFmtId="2" fontId="29" fillId="2" borderId="5" xfId="0" applyNumberFormat="1" applyFont="1" applyFill="1" applyBorder="1" applyAlignment="1">
      <alignment horizontal="center" vertical="center" wrapText="1"/>
    </xf>
    <xf numFmtId="0" fontId="29" fillId="2" borderId="5" xfId="0" applyNumberFormat="1" applyFont="1" applyFill="1" applyBorder="1" applyAlignment="1">
      <alignment horizontal="center" vertical="center"/>
    </xf>
    <xf numFmtId="2" fontId="29" fillId="2" borderId="0" xfId="0" applyNumberFormat="1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left" vertical="center" wrapText="1"/>
    </xf>
    <xf numFmtId="2" fontId="30" fillId="2" borderId="0" xfId="0" applyNumberFormat="1" applyFont="1" applyFill="1" applyBorder="1" applyAlignment="1">
      <alignment horizontal="center" vertical="center" wrapText="1"/>
    </xf>
    <xf numFmtId="0" fontId="17" fillId="2" borderId="0" xfId="0" applyNumberFormat="1" applyFont="1" applyFill="1" applyBorder="1" applyAlignment="1">
      <alignment horizontal="left" vertical="center" wrapText="1"/>
    </xf>
    <xf numFmtId="0" fontId="18" fillId="2" borderId="0" xfId="0" applyNumberFormat="1" applyFont="1" applyFill="1" applyBorder="1" applyAlignment="1">
      <alignment horizontal="left" vertical="center" wrapText="1"/>
    </xf>
    <xf numFmtId="0" fontId="17" fillId="2" borderId="1" xfId="0" applyNumberFormat="1" applyFont="1" applyFill="1" applyBorder="1" applyAlignment="1">
      <alignment horizontal="center" vertical="center" wrapText="1"/>
    </xf>
    <xf numFmtId="0" fontId="17" fillId="2" borderId="2" xfId="0" applyNumberFormat="1" applyFont="1" applyFill="1" applyBorder="1" applyAlignment="1">
      <alignment horizontal="center" vertical="center" wrapText="1"/>
    </xf>
    <xf numFmtId="0" fontId="17" fillId="2" borderId="3" xfId="0" applyNumberFormat="1" applyFont="1" applyFill="1" applyBorder="1" applyAlignment="1">
      <alignment horizontal="center" wrapText="1"/>
    </xf>
    <xf numFmtId="0" fontId="17" fillId="2" borderId="3" xfId="0" applyNumberFormat="1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left" vertical="center" wrapText="1"/>
    </xf>
    <xf numFmtId="0" fontId="18" fillId="2" borderId="7" xfId="0" applyNumberFormat="1" applyFont="1" applyFill="1" applyBorder="1" applyAlignment="1">
      <alignment horizontal="right" vertical="center" wrapText="1"/>
    </xf>
    <xf numFmtId="0" fontId="18" fillId="2" borderId="7" xfId="0" applyNumberFormat="1" applyFont="1" applyFill="1" applyBorder="1" applyAlignment="1">
      <alignment horizontal="center" vertical="center"/>
    </xf>
    <xf numFmtId="2" fontId="18" fillId="2" borderId="7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8" fillId="2" borderId="2" xfId="0" applyNumberFormat="1" applyFont="1" applyFill="1" applyBorder="1" applyAlignment="1">
      <alignment horizontal="right" vertical="center" wrapText="1"/>
    </xf>
    <xf numFmtId="0" fontId="18" fillId="2" borderId="2" xfId="0" applyNumberFormat="1" applyFont="1" applyFill="1" applyBorder="1" applyAlignment="1">
      <alignment horizontal="center" vertical="center"/>
    </xf>
    <xf numFmtId="2" fontId="18" fillId="2" borderId="2" xfId="0" applyNumberFormat="1" applyFont="1" applyFill="1" applyBorder="1" applyAlignment="1">
      <alignment horizontal="center" vertical="center" wrapText="1"/>
    </xf>
    <xf numFmtId="2" fontId="18" fillId="2" borderId="9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/>
    </xf>
    <xf numFmtId="2" fontId="18" fillId="2" borderId="3" xfId="0" applyNumberFormat="1" applyFont="1" applyFill="1" applyBorder="1" applyAlignment="1">
      <alignment horizontal="center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Q173"/>
  <sheetViews>
    <sheetView zoomScale="81" zoomScaleNormal="81" topLeftCell="A135" workbookViewId="0">
      <selection activeCell="A162" sqref="A162:O162"/>
    </sheetView>
  </sheetViews>
  <sheetFormatPr defaultColWidth="9.14814814814815" defaultRowHeight="14.4"/>
  <cols>
    <col min="1" max="1" width="28.6481481481481" style="46" customWidth="1"/>
    <col min="2" max="2" width="55.0185185185185" style="46" customWidth="1"/>
    <col min="3" max="3" width="11.0277777777778" style="46" customWidth="1"/>
    <col min="4" max="6" width="9.14814814814815" style="46"/>
    <col min="7" max="7" width="11.0277777777778" style="46" customWidth="1"/>
    <col min="8" max="9" width="9.14814814814815" style="46"/>
    <col min="10" max="10" width="11.2962962962963" style="46" customWidth="1"/>
    <col min="11" max="11" width="9.14814814814815" style="46"/>
    <col min="12" max="12" width="11.0277777777778" style="46" customWidth="1"/>
    <col min="13" max="13" width="11.9722222222222" style="46" customWidth="1"/>
    <col min="14" max="14" width="11.2962962962963" style="46" customWidth="1"/>
    <col min="15" max="15" width="9.14814814814815" style="46"/>
    <col min="16" max="16" width="9.14814814814815" style="47"/>
    <col min="17" max="16384" width="9.14814814814815" style="46"/>
  </cols>
  <sheetData>
    <row r="2" spans="1:15">
      <c r="A2" s="48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</row>
    <row r="3" spans="1:15">
      <c r="A3" s="48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</row>
    <row r="4" ht="17.4" spans="1:15">
      <c r="A4" s="48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</row>
    <row r="5" ht="17.4" spans="1:15">
      <c r="A5" s="48"/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</row>
    <row r="6" ht="17.4" spans="1:15">
      <c r="A6" s="48"/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</row>
    <row r="7" ht="17.4" spans="1:15">
      <c r="A7" s="48"/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</row>
    <row r="8" ht="17.4" spans="1:15">
      <c r="A8" s="48"/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</row>
    <row r="9" ht="17.4" spans="1:15">
      <c r="A9" s="48"/>
      <c r="M9" s="49"/>
      <c r="N9" s="49"/>
      <c r="O9" s="49"/>
    </row>
    <row r="10" ht="17.4" spans="1:15">
      <c r="A10" s="48"/>
      <c r="M10" s="49"/>
      <c r="N10" s="49"/>
      <c r="O10" s="49"/>
    </row>
    <row r="11" ht="17.4" spans="1:15">
      <c r="A11" s="48"/>
      <c r="M11" s="49"/>
      <c r="N11" s="49"/>
      <c r="O11" s="49"/>
    </row>
    <row r="12" ht="17.4" spans="1:15">
      <c r="A12" s="48"/>
      <c r="B12" s="50" t="s">
        <v>0</v>
      </c>
      <c r="C12" s="51"/>
      <c r="D12" s="52"/>
      <c r="E12" s="52"/>
      <c r="H12" s="53"/>
      <c r="I12" s="90" t="s">
        <v>1</v>
      </c>
      <c r="J12" s="90"/>
      <c r="K12" s="90"/>
      <c r="M12" s="49"/>
      <c r="N12" s="49"/>
      <c r="O12" s="49"/>
    </row>
    <row r="13" ht="17.4" spans="1:15">
      <c r="A13" s="48"/>
      <c r="B13" s="54" t="s">
        <v>2</v>
      </c>
      <c r="C13" s="51"/>
      <c r="D13" s="52"/>
      <c r="E13" s="52"/>
      <c r="H13" s="53"/>
      <c r="I13" s="90" t="s">
        <v>3</v>
      </c>
      <c r="J13" s="90"/>
      <c r="K13" s="90"/>
      <c r="M13" s="49"/>
      <c r="N13" s="49"/>
      <c r="O13" s="49"/>
    </row>
    <row r="14" ht="17.4" spans="1:15">
      <c r="A14" s="48"/>
      <c r="B14" s="55"/>
      <c r="C14" s="56"/>
      <c r="D14" s="52"/>
      <c r="E14" s="52"/>
      <c r="H14" s="53"/>
      <c r="L14" s="52"/>
      <c r="M14" s="49"/>
      <c r="N14" s="49"/>
      <c r="O14" s="49"/>
    </row>
    <row r="15" ht="17.4" spans="1:15">
      <c r="A15" s="48"/>
      <c r="B15" s="57" t="s">
        <v>4</v>
      </c>
      <c r="C15" s="51"/>
      <c r="D15" s="52"/>
      <c r="E15" s="52"/>
      <c r="H15" s="53"/>
      <c r="I15" s="91" t="s">
        <v>5</v>
      </c>
      <c r="J15" s="91"/>
      <c r="K15" s="91"/>
      <c r="L15" s="92"/>
      <c r="M15" s="49"/>
      <c r="N15" s="49"/>
      <c r="O15" s="49"/>
    </row>
    <row r="16" ht="17.4" spans="1:15">
      <c r="A16" s="48"/>
      <c r="B16" s="51"/>
      <c r="C16" s="51"/>
      <c r="D16" s="52"/>
      <c r="E16" s="52"/>
      <c r="F16" s="52"/>
      <c r="G16" s="52"/>
      <c r="H16" s="52"/>
      <c r="I16" s="52"/>
      <c r="J16" s="93"/>
      <c r="K16" s="94"/>
      <c r="L16" s="92"/>
      <c r="M16" s="49"/>
      <c r="N16" s="49"/>
      <c r="O16" s="49"/>
    </row>
    <row r="17" ht="17.4" spans="1:15">
      <c r="A17" s="48"/>
      <c r="B17" s="58"/>
      <c r="C17" s="59"/>
      <c r="D17" s="52"/>
      <c r="E17" s="52"/>
      <c r="F17" s="52"/>
      <c r="G17" s="52"/>
      <c r="H17" s="53"/>
      <c r="M17" s="49"/>
      <c r="N17" s="49"/>
      <c r="O17" s="49"/>
    </row>
    <row r="18" ht="17.4" spans="1:15">
      <c r="A18" s="48"/>
      <c r="B18" s="59"/>
      <c r="C18" s="52"/>
      <c r="D18" s="52"/>
      <c r="E18" s="52"/>
      <c r="F18" s="52"/>
      <c r="G18" s="52"/>
      <c r="H18" s="52"/>
      <c r="I18" s="52"/>
      <c r="J18" s="93"/>
      <c r="K18" s="93"/>
      <c r="L18" s="95"/>
      <c r="M18" s="49"/>
      <c r="N18" s="49"/>
      <c r="O18" s="49"/>
    </row>
    <row r="19" ht="17.4" spans="1:15">
      <c r="A19" s="48"/>
      <c r="B19" s="59"/>
      <c r="C19" s="52"/>
      <c r="D19" s="52"/>
      <c r="E19" s="52"/>
      <c r="F19" s="52"/>
      <c r="G19" s="52"/>
      <c r="H19" s="52"/>
      <c r="I19" s="52"/>
      <c r="J19" s="93"/>
      <c r="K19" s="93"/>
      <c r="L19" s="95"/>
      <c r="M19" s="49"/>
      <c r="N19" s="49"/>
      <c r="O19" s="49"/>
    </row>
    <row r="20" ht="34.8" spans="1:15">
      <c r="A20" s="48"/>
      <c r="B20" s="60" t="s">
        <v>6</v>
      </c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49"/>
      <c r="N20" s="49"/>
      <c r="O20" s="49"/>
    </row>
    <row r="21" ht="21" spans="1:15">
      <c r="A21" s="48"/>
      <c r="B21" s="154" t="s">
        <v>7</v>
      </c>
      <c r="C21" s="154"/>
      <c r="D21" s="154"/>
      <c r="E21" s="154"/>
      <c r="F21" s="154"/>
      <c r="G21" s="154"/>
      <c r="H21" s="154"/>
      <c r="I21" s="154"/>
      <c r="J21" s="154"/>
      <c r="K21" s="154"/>
      <c r="L21" s="154"/>
      <c r="M21" s="49"/>
      <c r="N21" s="49"/>
      <c r="O21" s="49"/>
    </row>
    <row r="22" ht="21" spans="1:15">
      <c r="A22" s="48"/>
      <c r="B22" s="154" t="s">
        <v>8</v>
      </c>
      <c r="C22" s="154"/>
      <c r="D22" s="154"/>
      <c r="E22" s="154"/>
      <c r="F22" s="154"/>
      <c r="G22" s="154"/>
      <c r="H22" s="154"/>
      <c r="I22" s="154"/>
      <c r="J22" s="154"/>
      <c r="K22" s="154"/>
      <c r="L22" s="154"/>
      <c r="M22" s="49"/>
      <c r="N22" s="49"/>
      <c r="O22" s="49"/>
    </row>
    <row r="23" ht="17.4" spans="1:15">
      <c r="A23" s="48"/>
      <c r="M23" s="49"/>
      <c r="N23" s="49"/>
      <c r="O23" s="49"/>
    </row>
    <row r="24" ht="17.4" spans="1:15">
      <c r="A24" s="48"/>
      <c r="M24" s="49"/>
      <c r="N24" s="49"/>
      <c r="O24" s="49"/>
    </row>
    <row r="25" ht="17.4" spans="1:1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</row>
    <row r="26" ht="17.4" spans="1:1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</row>
    <row r="27" ht="17.4" spans="1:1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</row>
    <row r="28" ht="17.4" spans="1:1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</row>
    <row r="29" ht="17.4" spans="1:1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</row>
    <row r="30" ht="17.4" spans="1:1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</row>
    <row r="31" ht="17.4" spans="1:1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</row>
    <row r="32" ht="17.4" spans="1:1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</row>
    <row r="33" ht="17.4" spans="1:1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</row>
    <row r="34" ht="17.4" spans="1:1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</row>
    <row r="35" ht="17.4" spans="1:1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</row>
    <row r="36" ht="17.4" spans="1:1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</row>
    <row r="37" ht="17.4" spans="1:1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</row>
    <row r="38" ht="17.4" spans="1:1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</row>
    <row r="39" ht="17.4" spans="1:1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</row>
    <row r="40" ht="17.4" spans="1:1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</row>
    <row r="41" ht="17.4" spans="1:15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</row>
    <row r="42" ht="17.4" spans="1:15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</row>
    <row r="43" ht="17.4" spans="1:15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</row>
    <row r="44" ht="17.4" spans="1:15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</row>
    <row r="45" ht="17.4" spans="1:15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</row>
    <row r="46" ht="17.4" spans="1:15">
      <c r="A46" s="4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</row>
    <row r="47" ht="17.4" spans="1:15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</row>
    <row r="48" ht="17.4" spans="1:15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</row>
    <row r="49" ht="17.4" spans="1:15">
      <c r="A49" s="48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</row>
    <row r="50" ht="17.4" spans="1:15">
      <c r="A50" s="48"/>
      <c r="B50" s="49" t="s">
        <v>9</v>
      </c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</row>
    <row r="51" ht="17.4" spans="1:15">
      <c r="A51" s="48"/>
      <c r="B51" s="49"/>
      <c r="C51" s="49"/>
      <c r="D51" s="49"/>
      <c r="E51" s="49"/>
      <c r="F51" s="49"/>
      <c r="G51" s="49"/>
      <c r="H51" s="49"/>
      <c r="I51" s="49"/>
      <c r="J51" s="156" t="s">
        <v>10</v>
      </c>
      <c r="K51" s="156"/>
      <c r="L51" s="156"/>
      <c r="M51" s="156"/>
      <c r="N51" s="156"/>
      <c r="O51" s="156"/>
    </row>
    <row r="52" ht="26.4" spans="1:15">
      <c r="A52" s="64" t="s">
        <v>11</v>
      </c>
      <c r="B52" s="65" t="s">
        <v>12</v>
      </c>
      <c r="C52" s="65" t="s">
        <v>13</v>
      </c>
      <c r="D52" s="66" t="s">
        <v>14</v>
      </c>
      <c r="E52" s="66" t="s">
        <v>15</v>
      </c>
      <c r="F52" s="66" t="s">
        <v>16</v>
      </c>
      <c r="G52" s="66" t="s">
        <v>17</v>
      </c>
      <c r="H52" s="66" t="s">
        <v>18</v>
      </c>
      <c r="I52" s="66" t="s">
        <v>19</v>
      </c>
      <c r="J52" s="66" t="s">
        <v>20</v>
      </c>
      <c r="K52" s="66" t="s">
        <v>21</v>
      </c>
      <c r="L52" s="66" t="s">
        <v>22</v>
      </c>
      <c r="M52" s="66" t="s">
        <v>23</v>
      </c>
      <c r="N52" s="66" t="s">
        <v>24</v>
      </c>
      <c r="O52" s="66" t="s">
        <v>25</v>
      </c>
    </row>
    <row r="53" ht="15.6" spans="1:15">
      <c r="A53" s="67"/>
      <c r="B53" s="68" t="s">
        <v>26</v>
      </c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</row>
    <row r="54" ht="15.6" spans="1:15">
      <c r="A54" s="69"/>
      <c r="B54" s="68" t="s">
        <v>27</v>
      </c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</row>
    <row r="55" spans="1:15">
      <c r="A55" s="155" t="s">
        <v>28</v>
      </c>
      <c r="B55" s="139" t="s">
        <v>29</v>
      </c>
      <c r="C55" s="140">
        <v>60</v>
      </c>
      <c r="D55" s="141">
        <v>0.6372</v>
      </c>
      <c r="E55" s="141">
        <v>3.01</v>
      </c>
      <c r="F55" s="141">
        <v>5.112</v>
      </c>
      <c r="G55" s="141">
        <v>50.91</v>
      </c>
      <c r="H55" s="141">
        <v>0.0312</v>
      </c>
      <c r="I55" s="141">
        <v>2.625</v>
      </c>
      <c r="J55" s="141">
        <v>0</v>
      </c>
      <c r="K55" s="141">
        <v>0.207</v>
      </c>
      <c r="L55" s="141">
        <v>14.3952</v>
      </c>
      <c r="M55" s="141">
        <v>26.7168</v>
      </c>
      <c r="N55" s="141">
        <v>18.231</v>
      </c>
      <c r="O55" s="141">
        <v>0.639</v>
      </c>
    </row>
    <row r="56" ht="27.6" spans="1:15">
      <c r="A56" s="70" t="s">
        <v>30</v>
      </c>
      <c r="B56" s="71" t="s">
        <v>31</v>
      </c>
      <c r="C56" s="72" t="s">
        <v>32</v>
      </c>
      <c r="D56" s="73">
        <v>11.45</v>
      </c>
      <c r="E56" s="73">
        <v>12.46</v>
      </c>
      <c r="F56" s="73">
        <v>31.32</v>
      </c>
      <c r="G56" s="73">
        <v>289.95</v>
      </c>
      <c r="H56" s="73">
        <v>0.1005</v>
      </c>
      <c r="I56" s="73">
        <v>0.495</v>
      </c>
      <c r="J56" s="73">
        <v>23.9</v>
      </c>
      <c r="K56" s="73">
        <v>4.799</v>
      </c>
      <c r="L56" s="73">
        <v>31.695</v>
      </c>
      <c r="M56" s="73">
        <v>147.63</v>
      </c>
      <c r="N56" s="73">
        <v>38.175</v>
      </c>
      <c r="O56" s="73">
        <v>2.0755</v>
      </c>
    </row>
    <row r="57" ht="24" spans="1:15">
      <c r="A57" s="74" t="s">
        <v>33</v>
      </c>
      <c r="B57" s="71" t="s">
        <v>34</v>
      </c>
      <c r="C57" s="72">
        <v>200</v>
      </c>
      <c r="D57" s="73">
        <v>0.662</v>
      </c>
      <c r="E57" s="73">
        <v>0.09</v>
      </c>
      <c r="F57" s="73">
        <v>22.034</v>
      </c>
      <c r="G57" s="73">
        <v>92.8</v>
      </c>
      <c r="H57" s="73">
        <v>0.016</v>
      </c>
      <c r="I57" s="73">
        <v>0.726</v>
      </c>
      <c r="J57" s="73">
        <v>0</v>
      </c>
      <c r="K57" s="73">
        <v>0.508</v>
      </c>
      <c r="L57" s="73">
        <v>32.18</v>
      </c>
      <c r="M57" s="73">
        <v>23.44</v>
      </c>
      <c r="N57" s="73">
        <v>17.46</v>
      </c>
      <c r="O57" s="73">
        <v>0.668</v>
      </c>
    </row>
    <row r="58" ht="36" spans="1:15">
      <c r="A58" s="75" t="s">
        <v>35</v>
      </c>
      <c r="B58" s="71" t="s">
        <v>36</v>
      </c>
      <c r="C58" s="76">
        <v>30</v>
      </c>
      <c r="D58" s="73">
        <v>1.98</v>
      </c>
      <c r="E58" s="73">
        <v>0.36</v>
      </c>
      <c r="F58" s="73">
        <v>11.88</v>
      </c>
      <c r="G58" s="73">
        <v>59.4</v>
      </c>
      <c r="H58" s="73">
        <v>0.051</v>
      </c>
      <c r="I58" s="73">
        <v>0</v>
      </c>
      <c r="J58" s="73">
        <v>0</v>
      </c>
      <c r="K58" s="73">
        <v>0.42</v>
      </c>
      <c r="L58" s="73">
        <v>8.7</v>
      </c>
      <c r="M58" s="73">
        <v>45</v>
      </c>
      <c r="N58" s="73">
        <v>14.1</v>
      </c>
      <c r="O58" s="73">
        <v>1.17</v>
      </c>
    </row>
    <row r="59" ht="15.6" spans="1:16">
      <c r="A59" s="77"/>
      <c r="B59" s="78" t="s">
        <v>37</v>
      </c>
      <c r="C59" s="79">
        <v>520</v>
      </c>
      <c r="D59" s="80">
        <f>SUM(D55:D58)</f>
        <v>14.7292</v>
      </c>
      <c r="E59" s="80">
        <f t="shared" ref="E59:O59" si="0">SUM(E55:E58)</f>
        <v>15.92</v>
      </c>
      <c r="F59" s="80">
        <f t="shared" si="0"/>
        <v>70.346</v>
      </c>
      <c r="G59" s="80">
        <f t="shared" si="0"/>
        <v>493.06</v>
      </c>
      <c r="H59" s="80">
        <f t="shared" si="0"/>
        <v>0.1987</v>
      </c>
      <c r="I59" s="80">
        <f t="shared" si="0"/>
        <v>3.846</v>
      </c>
      <c r="J59" s="80">
        <f t="shared" si="0"/>
        <v>23.9</v>
      </c>
      <c r="K59" s="80">
        <f t="shared" si="0"/>
        <v>5.934</v>
      </c>
      <c r="L59" s="80">
        <f t="shared" si="0"/>
        <v>86.9702</v>
      </c>
      <c r="M59" s="80">
        <f t="shared" si="0"/>
        <v>242.7868</v>
      </c>
      <c r="N59" s="80">
        <f t="shared" si="0"/>
        <v>87.966</v>
      </c>
      <c r="O59" s="80">
        <f t="shared" si="0"/>
        <v>4.5525</v>
      </c>
      <c r="P59" s="96">
        <v>0.2</v>
      </c>
    </row>
    <row r="60" ht="17.4" spans="1:15">
      <c r="A60" s="48"/>
      <c r="B60" s="49"/>
      <c r="C60" s="49"/>
      <c r="D60" s="49"/>
      <c r="E60" s="49"/>
      <c r="F60" s="49"/>
      <c r="G60" s="49"/>
      <c r="H60" s="49"/>
      <c r="I60" s="49"/>
      <c r="J60" s="49"/>
      <c r="K60" s="156"/>
      <c r="L60" s="156"/>
      <c r="M60" s="156"/>
      <c r="N60" s="156"/>
      <c r="O60" s="156"/>
    </row>
    <row r="61" ht="15.6" spans="1:15">
      <c r="A61" s="69"/>
      <c r="B61" s="68" t="s">
        <v>38</v>
      </c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</row>
    <row r="62" s="45" customFormat="1" ht="36" spans="1:16">
      <c r="A62" s="75" t="s">
        <v>39</v>
      </c>
      <c r="B62" s="71" t="s">
        <v>40</v>
      </c>
      <c r="C62" s="76">
        <v>100</v>
      </c>
      <c r="D62" s="73">
        <v>0.4</v>
      </c>
      <c r="E62" s="73">
        <v>0.4</v>
      </c>
      <c r="F62" s="73">
        <v>9.8</v>
      </c>
      <c r="G62" s="73">
        <v>47</v>
      </c>
      <c r="H62" s="73">
        <v>0.03</v>
      </c>
      <c r="I62" s="73">
        <v>10</v>
      </c>
      <c r="J62" s="73"/>
      <c r="K62" s="73">
        <v>0.2</v>
      </c>
      <c r="L62" s="73">
        <v>16</v>
      </c>
      <c r="M62" s="73">
        <v>11</v>
      </c>
      <c r="N62" s="73">
        <v>9</v>
      </c>
      <c r="O62" s="73">
        <v>2.2</v>
      </c>
      <c r="P62" s="97"/>
    </row>
    <row r="63" ht="27.6" spans="1:15">
      <c r="A63" s="75" t="s">
        <v>28</v>
      </c>
      <c r="B63" s="71" t="s">
        <v>41</v>
      </c>
      <c r="C63" s="72" t="s">
        <v>42</v>
      </c>
      <c r="D63" s="73">
        <v>10.55</v>
      </c>
      <c r="E63" s="73">
        <v>11.85</v>
      </c>
      <c r="F63" s="73">
        <v>39.4</v>
      </c>
      <c r="G63" s="73">
        <v>324.45</v>
      </c>
      <c r="H63" s="73">
        <v>0.1122</v>
      </c>
      <c r="I63" s="73">
        <v>0.876</v>
      </c>
      <c r="J63" s="73">
        <v>65.3</v>
      </c>
      <c r="K63" s="73">
        <v>1.826</v>
      </c>
      <c r="L63" s="73">
        <v>314.595</v>
      </c>
      <c r="M63" s="73">
        <v>252.486</v>
      </c>
      <c r="N63" s="73">
        <v>41.763</v>
      </c>
      <c r="O63" s="73">
        <v>1.0105</v>
      </c>
    </row>
    <row r="64" s="45" customFormat="1" ht="41.25" customHeight="1" spans="1:16">
      <c r="A64" s="74" t="s">
        <v>43</v>
      </c>
      <c r="B64" s="87" t="s">
        <v>44</v>
      </c>
      <c r="C64" s="88">
        <v>200</v>
      </c>
      <c r="D64" s="89">
        <v>3.166</v>
      </c>
      <c r="E64" s="89">
        <v>2.678</v>
      </c>
      <c r="F64" s="89">
        <v>6</v>
      </c>
      <c r="G64" s="89">
        <v>60.7</v>
      </c>
      <c r="H64" s="89">
        <v>0.044</v>
      </c>
      <c r="I64" s="89">
        <v>1.3</v>
      </c>
      <c r="J64" s="89">
        <v>20</v>
      </c>
      <c r="K64" s="89">
        <v>0</v>
      </c>
      <c r="L64" s="89">
        <v>125.78</v>
      </c>
      <c r="M64" s="89">
        <v>90</v>
      </c>
      <c r="N64" s="89">
        <v>14</v>
      </c>
      <c r="O64" s="89">
        <v>0.134</v>
      </c>
      <c r="P64" s="97"/>
    </row>
    <row r="65" s="45" customFormat="1" ht="36" spans="1:16">
      <c r="A65" s="75" t="s">
        <v>35</v>
      </c>
      <c r="B65" s="71" t="s">
        <v>36</v>
      </c>
      <c r="C65" s="76">
        <v>30</v>
      </c>
      <c r="D65" s="73">
        <v>1.98</v>
      </c>
      <c r="E65" s="73">
        <v>0.36</v>
      </c>
      <c r="F65" s="73">
        <v>11.88</v>
      </c>
      <c r="G65" s="73">
        <v>59.4</v>
      </c>
      <c r="H65" s="73">
        <v>0.051</v>
      </c>
      <c r="I65" s="73">
        <v>0</v>
      </c>
      <c r="J65" s="73">
        <v>0</v>
      </c>
      <c r="K65" s="73">
        <v>0.42</v>
      </c>
      <c r="L65" s="73">
        <v>8.7</v>
      </c>
      <c r="M65" s="73">
        <v>45</v>
      </c>
      <c r="N65" s="73">
        <v>14.1</v>
      </c>
      <c r="O65" s="73">
        <v>1.17</v>
      </c>
      <c r="P65" s="97"/>
    </row>
    <row r="66" ht="15.6" spans="1:16">
      <c r="A66" s="77"/>
      <c r="B66" s="78" t="s">
        <v>37</v>
      </c>
      <c r="C66" s="109">
        <f>C62+215+200+C65</f>
        <v>545</v>
      </c>
      <c r="D66" s="80">
        <f>SUM(D62:D65)</f>
        <v>16.096</v>
      </c>
      <c r="E66" s="80">
        <f t="shared" ref="E66:O66" si="1">SUM(E62:E65)</f>
        <v>15.288</v>
      </c>
      <c r="F66" s="80">
        <f t="shared" si="1"/>
        <v>67.08</v>
      </c>
      <c r="G66" s="80">
        <f t="shared" si="1"/>
        <v>491.55</v>
      </c>
      <c r="H66" s="80">
        <f t="shared" si="1"/>
        <v>0.2372</v>
      </c>
      <c r="I66" s="80">
        <f t="shared" si="1"/>
        <v>12.176</v>
      </c>
      <c r="J66" s="80">
        <f t="shared" si="1"/>
        <v>85.3</v>
      </c>
      <c r="K66" s="80">
        <f t="shared" si="1"/>
        <v>2.446</v>
      </c>
      <c r="L66" s="80">
        <f t="shared" si="1"/>
        <v>465.075</v>
      </c>
      <c r="M66" s="80">
        <f t="shared" si="1"/>
        <v>398.486</v>
      </c>
      <c r="N66" s="80">
        <f t="shared" si="1"/>
        <v>78.863</v>
      </c>
      <c r="O66" s="80">
        <f t="shared" si="1"/>
        <v>4.5145</v>
      </c>
      <c r="P66" s="96">
        <v>0.2</v>
      </c>
    </row>
    <row r="67" ht="15.6" spans="1:16">
      <c r="A67" s="157"/>
      <c r="B67" s="158"/>
      <c r="C67" s="159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96"/>
    </row>
    <row r="68" ht="15.75" customHeight="1" spans="1:15">
      <c r="A68" s="116"/>
      <c r="B68" s="117"/>
      <c r="C68" s="117"/>
      <c r="D68" s="117"/>
      <c r="E68" s="117"/>
      <c r="F68" s="117"/>
      <c r="G68" s="117"/>
      <c r="H68" s="117"/>
      <c r="I68" s="117"/>
      <c r="J68" s="117"/>
      <c r="K68" s="117"/>
      <c r="L68" s="117"/>
      <c r="M68" s="117"/>
      <c r="N68" s="117"/>
      <c r="O68" s="135"/>
    </row>
    <row r="69" ht="15.6" spans="1:15">
      <c r="A69" s="69"/>
      <c r="B69" s="68" t="s">
        <v>45</v>
      </c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</row>
    <row r="70" ht="24" spans="1:15">
      <c r="A70" s="75" t="s">
        <v>46</v>
      </c>
      <c r="B70" s="71" t="s">
        <v>47</v>
      </c>
      <c r="C70" s="99" t="s">
        <v>48</v>
      </c>
      <c r="D70" s="73">
        <v>2.63</v>
      </c>
      <c r="E70" s="73">
        <v>2.66</v>
      </c>
      <c r="F70" s="73">
        <v>0</v>
      </c>
      <c r="G70" s="73">
        <v>34.3333333333333</v>
      </c>
      <c r="H70" s="73">
        <v>0.00333333333333333</v>
      </c>
      <c r="I70" s="73">
        <v>0.07</v>
      </c>
      <c r="J70" s="73">
        <v>21</v>
      </c>
      <c r="K70" s="73">
        <v>0.04</v>
      </c>
      <c r="L70" s="73">
        <v>100</v>
      </c>
      <c r="M70" s="73">
        <v>60</v>
      </c>
      <c r="N70" s="73">
        <v>5.5</v>
      </c>
      <c r="O70" s="73">
        <v>0.07</v>
      </c>
    </row>
    <row r="71" ht="24" spans="1:15">
      <c r="A71" s="75" t="s">
        <v>49</v>
      </c>
      <c r="B71" s="71" t="s">
        <v>50</v>
      </c>
      <c r="C71" s="99" t="s">
        <v>51</v>
      </c>
      <c r="D71" s="73">
        <v>10.39</v>
      </c>
      <c r="E71" s="73">
        <v>14.79</v>
      </c>
      <c r="F71" s="73">
        <v>10.3</v>
      </c>
      <c r="G71" s="73">
        <v>221</v>
      </c>
      <c r="H71" s="73">
        <v>0.03</v>
      </c>
      <c r="I71" s="73">
        <v>0.92</v>
      </c>
      <c r="J71" s="133"/>
      <c r="K71" s="73">
        <v>2.61</v>
      </c>
      <c r="L71" s="73">
        <v>61.81</v>
      </c>
      <c r="M71" s="73">
        <v>154.15</v>
      </c>
      <c r="N71" s="73">
        <v>22.03</v>
      </c>
      <c r="O71" s="73">
        <v>3.06</v>
      </c>
    </row>
    <row r="72" ht="24" spans="1:15">
      <c r="A72" s="74" t="s">
        <v>52</v>
      </c>
      <c r="B72" s="71" t="s">
        <v>53</v>
      </c>
      <c r="C72" s="72">
        <v>150</v>
      </c>
      <c r="D72" s="73">
        <v>3.77</v>
      </c>
      <c r="E72" s="73">
        <v>2.29</v>
      </c>
      <c r="F72" s="73">
        <v>39.72</v>
      </c>
      <c r="G72" s="73">
        <v>214</v>
      </c>
      <c r="H72" s="73">
        <v>0.21</v>
      </c>
      <c r="I72" s="73">
        <v>0</v>
      </c>
      <c r="J72" s="73">
        <v>0</v>
      </c>
      <c r="K72" s="73">
        <v>0.4</v>
      </c>
      <c r="L72" s="73">
        <v>23.99</v>
      </c>
      <c r="M72" s="73">
        <v>207.35</v>
      </c>
      <c r="N72" s="73">
        <v>140.52</v>
      </c>
      <c r="O72" s="73">
        <v>4.71</v>
      </c>
    </row>
    <row r="73" ht="24" spans="1:15">
      <c r="A73" s="75" t="s">
        <v>54</v>
      </c>
      <c r="B73" s="71" t="s">
        <v>55</v>
      </c>
      <c r="C73" s="76" t="s">
        <v>56</v>
      </c>
      <c r="D73" s="73">
        <v>0.112</v>
      </c>
      <c r="E73" s="73">
        <v>0.018</v>
      </c>
      <c r="F73" s="73">
        <v>10.15</v>
      </c>
      <c r="G73" s="73">
        <v>41.32</v>
      </c>
      <c r="H73" s="73">
        <v>-0.000800000000000001</v>
      </c>
      <c r="I73" s="73">
        <v>2.03</v>
      </c>
      <c r="J73" s="73">
        <v>0</v>
      </c>
      <c r="K73" s="73">
        <v>0.006</v>
      </c>
      <c r="L73" s="73">
        <v>13.25</v>
      </c>
      <c r="M73" s="73">
        <v>3.96</v>
      </c>
      <c r="N73" s="73">
        <v>2.16</v>
      </c>
      <c r="O73" s="73">
        <v>0.333</v>
      </c>
    </row>
    <row r="74" ht="36" spans="1:15">
      <c r="A74" s="75" t="s">
        <v>57</v>
      </c>
      <c r="B74" s="71" t="s">
        <v>36</v>
      </c>
      <c r="C74" s="76">
        <v>50</v>
      </c>
      <c r="D74" s="73">
        <v>3.3</v>
      </c>
      <c r="E74" s="73">
        <v>0.6</v>
      </c>
      <c r="F74" s="73">
        <v>19.8</v>
      </c>
      <c r="G74" s="73">
        <v>99</v>
      </c>
      <c r="H74" s="73">
        <v>0.085</v>
      </c>
      <c r="I74" s="73">
        <v>0</v>
      </c>
      <c r="J74" s="73">
        <v>0</v>
      </c>
      <c r="K74" s="73">
        <v>0.7</v>
      </c>
      <c r="L74" s="73">
        <v>14.5</v>
      </c>
      <c r="M74" s="73">
        <v>75</v>
      </c>
      <c r="N74" s="73">
        <v>23.5</v>
      </c>
      <c r="O74" s="73">
        <v>1.95</v>
      </c>
    </row>
    <row r="75" ht="16.5" customHeight="1" spans="1:16">
      <c r="A75" s="77"/>
      <c r="B75" s="78" t="s">
        <v>37</v>
      </c>
      <c r="C75" s="79">
        <v>510</v>
      </c>
      <c r="D75" s="80">
        <f>SUM(D70:D74)</f>
        <v>20.202</v>
      </c>
      <c r="E75" s="80">
        <f t="shared" ref="E75:O75" si="2">SUM(E70:E74)</f>
        <v>20.358</v>
      </c>
      <c r="F75" s="80">
        <f t="shared" si="2"/>
        <v>79.97</v>
      </c>
      <c r="G75" s="80">
        <f t="shared" si="2"/>
        <v>609.653333333333</v>
      </c>
      <c r="H75" s="80">
        <f t="shared" si="2"/>
        <v>0.327533333333333</v>
      </c>
      <c r="I75" s="80">
        <f t="shared" si="2"/>
        <v>3.02</v>
      </c>
      <c r="J75" s="80">
        <f t="shared" si="2"/>
        <v>21</v>
      </c>
      <c r="K75" s="80">
        <f t="shared" si="2"/>
        <v>3.756</v>
      </c>
      <c r="L75" s="80">
        <f t="shared" si="2"/>
        <v>213.55</v>
      </c>
      <c r="M75" s="80">
        <f t="shared" si="2"/>
        <v>500.46</v>
      </c>
      <c r="N75" s="80">
        <f t="shared" si="2"/>
        <v>193.71</v>
      </c>
      <c r="O75" s="80">
        <f t="shared" si="2"/>
        <v>10.123</v>
      </c>
      <c r="P75" s="96">
        <v>0.25</v>
      </c>
    </row>
    <row r="76" ht="16.5" customHeight="1" spans="1:16">
      <c r="A76" s="81"/>
      <c r="B76" s="82"/>
      <c r="C76" s="83"/>
      <c r="D76" s="84"/>
      <c r="E76" s="84"/>
      <c r="F76" s="84"/>
      <c r="G76" s="84"/>
      <c r="H76" s="84"/>
      <c r="I76" s="84"/>
      <c r="J76" s="84"/>
      <c r="K76" s="84"/>
      <c r="L76" s="84"/>
      <c r="M76" s="84"/>
      <c r="N76" s="84"/>
      <c r="O76" s="84"/>
      <c r="P76" s="96"/>
    </row>
    <row r="77" ht="16.5" customHeight="1" spans="16:16">
      <c r="P77" s="96"/>
    </row>
    <row r="78" ht="16.5" customHeight="1" spans="1:16">
      <c r="A78" s="81"/>
      <c r="B78" s="82"/>
      <c r="C78" s="83"/>
      <c r="D78" s="84"/>
      <c r="E78" s="84"/>
      <c r="F78" s="84"/>
      <c r="G78" s="84"/>
      <c r="H78" s="84"/>
      <c r="I78" s="84"/>
      <c r="J78" s="84"/>
      <c r="K78" s="84"/>
      <c r="L78" s="84"/>
      <c r="M78" s="84"/>
      <c r="N78" s="84"/>
      <c r="O78" s="84"/>
      <c r="P78" s="96"/>
    </row>
    <row r="79" ht="16.5" customHeight="1" spans="1:16">
      <c r="A79" s="81"/>
      <c r="B79" s="82"/>
      <c r="C79" s="83"/>
      <c r="D79" s="84"/>
      <c r="E79" s="84"/>
      <c r="F79" s="84"/>
      <c r="G79" s="84"/>
      <c r="H79" s="84"/>
      <c r="I79" s="84"/>
      <c r="J79" s="84"/>
      <c r="K79" s="84"/>
      <c r="L79" s="84"/>
      <c r="M79" s="84"/>
      <c r="N79" s="84"/>
      <c r="O79" s="84"/>
      <c r="P79" s="96"/>
    </row>
    <row r="80" ht="16.5" customHeight="1" spans="1:16">
      <c r="A80" s="81"/>
      <c r="B80" s="82"/>
      <c r="C80" s="83"/>
      <c r="D80" s="84"/>
      <c r="E80" s="84"/>
      <c r="F80" s="84"/>
      <c r="G80" s="84"/>
      <c r="H80" s="84"/>
      <c r="I80" s="84"/>
      <c r="J80" s="84"/>
      <c r="K80" s="84"/>
      <c r="L80" s="84"/>
      <c r="M80" s="84"/>
      <c r="N80" s="84"/>
      <c r="O80" s="84"/>
      <c r="P80" s="96"/>
    </row>
    <row r="81" ht="150.75" customHeight="1" spans="1:15">
      <c r="A81" s="161"/>
      <c r="B81" s="161"/>
      <c r="C81" s="161"/>
      <c r="D81" s="161"/>
      <c r="E81" s="161"/>
      <c r="F81" s="161"/>
      <c r="G81" s="161"/>
      <c r="H81" s="161"/>
      <c r="I81" s="161"/>
      <c r="J81" s="161"/>
      <c r="K81" s="161"/>
      <c r="L81" s="161"/>
      <c r="M81" s="161"/>
      <c r="N81" s="161"/>
      <c r="O81" s="161"/>
    </row>
    <row r="82" ht="15.6" spans="1:15">
      <c r="A82" s="69"/>
      <c r="B82" s="100" t="s">
        <v>58</v>
      </c>
      <c r="C82" s="162"/>
      <c r="D82" s="162"/>
      <c r="E82" s="162"/>
      <c r="F82" s="162"/>
      <c r="G82" s="162"/>
      <c r="H82" s="162"/>
      <c r="I82" s="162"/>
      <c r="J82" s="162"/>
      <c r="K82" s="162"/>
      <c r="L82" s="162"/>
      <c r="M82" s="162"/>
      <c r="N82" s="162"/>
      <c r="O82" s="162"/>
    </row>
    <row r="83" ht="55.2" spans="1:15">
      <c r="A83" s="105" t="s">
        <v>59</v>
      </c>
      <c r="B83" s="106" t="s">
        <v>60</v>
      </c>
      <c r="C83" s="107">
        <v>60</v>
      </c>
      <c r="D83" s="108">
        <v>1.08</v>
      </c>
      <c r="E83" s="108">
        <v>0.06</v>
      </c>
      <c r="F83" s="108">
        <v>5.88</v>
      </c>
      <c r="G83" s="108">
        <v>28.8</v>
      </c>
      <c r="H83" s="108">
        <v>0.0102</v>
      </c>
      <c r="I83" s="108">
        <v>5.34</v>
      </c>
      <c r="J83" s="108">
        <v>0</v>
      </c>
      <c r="K83" s="108">
        <v>0.06</v>
      </c>
      <c r="L83" s="108">
        <v>27</v>
      </c>
      <c r="M83" s="108">
        <v>30.6</v>
      </c>
      <c r="N83" s="108">
        <v>15.6</v>
      </c>
      <c r="O83" s="108">
        <v>1.02</v>
      </c>
    </row>
    <row r="84" ht="34.5" customHeight="1" spans="1:15">
      <c r="A84" s="70" t="s">
        <v>30</v>
      </c>
      <c r="B84" s="103" t="s">
        <v>61</v>
      </c>
      <c r="C84" s="88">
        <v>100</v>
      </c>
      <c r="D84" s="88">
        <v>10.52</v>
      </c>
      <c r="E84" s="88">
        <v>12.43</v>
      </c>
      <c r="F84" s="88">
        <v>8.65</v>
      </c>
      <c r="G84" s="88">
        <v>192</v>
      </c>
      <c r="H84" s="88">
        <v>0.06</v>
      </c>
      <c r="I84" s="88">
        <v>1.28</v>
      </c>
      <c r="J84" s="88">
        <v>51.8</v>
      </c>
      <c r="K84" s="88">
        <v>0.8</v>
      </c>
      <c r="L84" s="88">
        <v>41.26</v>
      </c>
      <c r="M84" s="88">
        <v>216.4</v>
      </c>
      <c r="N84" s="88">
        <v>23.42</v>
      </c>
      <c r="O84" s="88">
        <v>1.78</v>
      </c>
    </row>
    <row r="85" ht="24" spans="1:15">
      <c r="A85" s="75" t="s">
        <v>62</v>
      </c>
      <c r="B85" s="71" t="s">
        <v>63</v>
      </c>
      <c r="C85" s="99" t="s">
        <v>64</v>
      </c>
      <c r="D85" s="73">
        <v>3.0765</v>
      </c>
      <c r="E85" s="104">
        <v>6.2535</v>
      </c>
      <c r="F85" s="104">
        <v>20.467</v>
      </c>
      <c r="G85" s="73">
        <v>150.45</v>
      </c>
      <c r="H85" s="73">
        <v>0.1395</v>
      </c>
      <c r="I85" s="73">
        <v>18.1605</v>
      </c>
      <c r="J85" s="73">
        <v>8</v>
      </c>
      <c r="K85" s="73">
        <v>0.2015</v>
      </c>
      <c r="L85" s="73">
        <v>37.455</v>
      </c>
      <c r="M85" s="73">
        <v>87.195</v>
      </c>
      <c r="N85" s="73">
        <v>27.75</v>
      </c>
      <c r="O85" s="73">
        <v>1.0135</v>
      </c>
    </row>
    <row r="86" s="45" customFormat="1" ht="24" spans="1:16">
      <c r="A86" s="74" t="s">
        <v>33</v>
      </c>
      <c r="B86" s="71" t="s">
        <v>34</v>
      </c>
      <c r="C86" s="72">
        <v>200</v>
      </c>
      <c r="D86" s="73">
        <v>0.662</v>
      </c>
      <c r="E86" s="73">
        <v>0.09</v>
      </c>
      <c r="F86" s="73">
        <v>22.034</v>
      </c>
      <c r="G86" s="73">
        <v>92.8</v>
      </c>
      <c r="H86" s="73">
        <v>0.016</v>
      </c>
      <c r="I86" s="73">
        <v>0.726</v>
      </c>
      <c r="J86" s="73">
        <v>0</v>
      </c>
      <c r="K86" s="73">
        <v>0.508</v>
      </c>
      <c r="L86" s="73">
        <v>32.18</v>
      </c>
      <c r="M86" s="73">
        <v>23.44</v>
      </c>
      <c r="N86" s="73">
        <v>17.46</v>
      </c>
      <c r="O86" s="73">
        <v>0.668</v>
      </c>
      <c r="P86" s="97"/>
    </row>
    <row r="87" ht="36" spans="1:15">
      <c r="A87" s="75" t="s">
        <v>57</v>
      </c>
      <c r="B87" s="71" t="s">
        <v>65</v>
      </c>
      <c r="C87" s="76">
        <v>30</v>
      </c>
      <c r="D87" s="73">
        <v>2.28</v>
      </c>
      <c r="E87" s="73">
        <v>0.24</v>
      </c>
      <c r="F87" s="73">
        <v>14.76</v>
      </c>
      <c r="G87" s="73">
        <v>70.5</v>
      </c>
      <c r="H87" s="73">
        <v>0.033</v>
      </c>
      <c r="I87" s="73">
        <v>0</v>
      </c>
      <c r="J87" s="73">
        <v>0</v>
      </c>
      <c r="K87" s="73">
        <v>0.33</v>
      </c>
      <c r="L87" s="73">
        <v>6</v>
      </c>
      <c r="M87" s="73">
        <v>19.5</v>
      </c>
      <c r="N87" s="73">
        <v>4.2</v>
      </c>
      <c r="O87" s="73">
        <v>0.33</v>
      </c>
    </row>
    <row r="88" ht="36" spans="1:15">
      <c r="A88" s="75" t="s">
        <v>35</v>
      </c>
      <c r="B88" s="71" t="s">
        <v>36</v>
      </c>
      <c r="C88" s="76">
        <v>40</v>
      </c>
      <c r="D88" s="73">
        <f>D74*0.8</f>
        <v>2.64</v>
      </c>
      <c r="E88" s="73">
        <f t="shared" ref="E88:O88" si="3">E74*0.8</f>
        <v>0.48</v>
      </c>
      <c r="F88" s="73">
        <f t="shared" si="3"/>
        <v>15.84</v>
      </c>
      <c r="G88" s="73">
        <f t="shared" si="3"/>
        <v>79.2</v>
      </c>
      <c r="H88" s="73">
        <f t="shared" si="3"/>
        <v>0.068</v>
      </c>
      <c r="I88" s="73">
        <f t="shared" si="3"/>
        <v>0</v>
      </c>
      <c r="J88" s="73">
        <f t="shared" si="3"/>
        <v>0</v>
      </c>
      <c r="K88" s="73">
        <f t="shared" si="3"/>
        <v>0.56</v>
      </c>
      <c r="L88" s="73">
        <f t="shared" si="3"/>
        <v>11.6</v>
      </c>
      <c r="M88" s="73">
        <f t="shared" si="3"/>
        <v>60</v>
      </c>
      <c r="N88" s="73">
        <f t="shared" si="3"/>
        <v>18.8</v>
      </c>
      <c r="O88" s="73">
        <f t="shared" si="3"/>
        <v>1.56</v>
      </c>
    </row>
    <row r="89" ht="15.6" spans="1:16">
      <c r="A89" s="77"/>
      <c r="B89" s="78" t="s">
        <v>37</v>
      </c>
      <c r="C89" s="79">
        <v>583</v>
      </c>
      <c r="D89" s="80">
        <f t="shared" ref="D89:O89" si="4">SUM(D83:D88)</f>
        <v>20.2585</v>
      </c>
      <c r="E89" s="80">
        <f t="shared" si="4"/>
        <v>19.5535</v>
      </c>
      <c r="F89" s="80">
        <f t="shared" si="4"/>
        <v>87.631</v>
      </c>
      <c r="G89" s="80">
        <f t="shared" si="4"/>
        <v>613.75</v>
      </c>
      <c r="H89" s="80">
        <f t="shared" si="4"/>
        <v>0.3267</v>
      </c>
      <c r="I89" s="80">
        <f t="shared" si="4"/>
        <v>25.5065</v>
      </c>
      <c r="J89" s="80">
        <f t="shared" si="4"/>
        <v>59.8</v>
      </c>
      <c r="K89" s="80">
        <f t="shared" si="4"/>
        <v>2.4595</v>
      </c>
      <c r="L89" s="80">
        <f t="shared" si="4"/>
        <v>155.495</v>
      </c>
      <c r="M89" s="80">
        <f t="shared" si="4"/>
        <v>437.135</v>
      </c>
      <c r="N89" s="80">
        <f t="shared" si="4"/>
        <v>107.23</v>
      </c>
      <c r="O89" s="80">
        <f t="shared" si="4"/>
        <v>6.3715</v>
      </c>
      <c r="P89" s="96">
        <v>0.25</v>
      </c>
    </row>
    <row r="90" ht="15.75" customHeight="1" spans="1:15">
      <c r="A90" s="163"/>
      <c r="B90" s="164"/>
      <c r="C90" s="164"/>
      <c r="D90" s="164"/>
      <c r="E90" s="164"/>
      <c r="F90" s="164"/>
      <c r="G90" s="164"/>
      <c r="H90" s="164"/>
      <c r="I90" s="164"/>
      <c r="J90" s="164"/>
      <c r="K90" s="164"/>
      <c r="L90" s="164"/>
      <c r="M90" s="164"/>
      <c r="N90" s="164"/>
      <c r="O90" s="179"/>
    </row>
    <row r="91" ht="15.6" spans="1:15">
      <c r="A91" s="69"/>
      <c r="B91" s="68" t="s">
        <v>66</v>
      </c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</row>
    <row r="92" ht="24" spans="1:15">
      <c r="A92" s="74" t="s">
        <v>67</v>
      </c>
      <c r="B92" s="71" t="s">
        <v>47</v>
      </c>
      <c r="C92" s="76">
        <v>15</v>
      </c>
      <c r="D92" s="73">
        <v>3.945</v>
      </c>
      <c r="E92" s="73">
        <v>3.99</v>
      </c>
      <c r="F92" s="73">
        <v>0</v>
      </c>
      <c r="G92" s="73">
        <v>51.5</v>
      </c>
      <c r="H92" s="73">
        <v>0.005</v>
      </c>
      <c r="I92" s="73">
        <v>0.105</v>
      </c>
      <c r="J92" s="73">
        <v>31.5</v>
      </c>
      <c r="K92" s="73">
        <v>0.06</v>
      </c>
      <c r="L92" s="73">
        <v>150</v>
      </c>
      <c r="M92" s="73">
        <v>90</v>
      </c>
      <c r="N92" s="73">
        <v>8.25</v>
      </c>
      <c r="O92" s="73">
        <v>0.105</v>
      </c>
    </row>
    <row r="93" s="45" customFormat="1" ht="36" spans="1:16">
      <c r="A93" s="75" t="s">
        <v>68</v>
      </c>
      <c r="B93" s="71" t="s">
        <v>69</v>
      </c>
      <c r="C93" s="72" t="s">
        <v>70</v>
      </c>
      <c r="D93" s="165">
        <v>7.2838</v>
      </c>
      <c r="E93" s="165">
        <v>11.94</v>
      </c>
      <c r="F93" s="165">
        <v>8.36</v>
      </c>
      <c r="G93" s="166">
        <v>123.99</v>
      </c>
      <c r="H93" s="165">
        <v>0.0475</v>
      </c>
      <c r="I93" s="165">
        <v>0.2762</v>
      </c>
      <c r="J93" s="165">
        <v>29.62</v>
      </c>
      <c r="K93" s="165">
        <v>0.4205</v>
      </c>
      <c r="L93" s="165">
        <v>20.726</v>
      </c>
      <c r="M93" s="165">
        <v>80.202</v>
      </c>
      <c r="N93" s="165">
        <v>15.521</v>
      </c>
      <c r="O93" s="165">
        <v>0.6402</v>
      </c>
      <c r="P93" s="97"/>
    </row>
    <row r="94" ht="24" spans="1:15">
      <c r="A94" s="74" t="s">
        <v>71</v>
      </c>
      <c r="B94" s="71" t="s">
        <v>72</v>
      </c>
      <c r="C94" s="99" t="s">
        <v>73</v>
      </c>
      <c r="D94" s="73">
        <v>5.1</v>
      </c>
      <c r="E94" s="73">
        <v>3.62</v>
      </c>
      <c r="F94" s="73">
        <v>31.962</v>
      </c>
      <c r="G94" s="73">
        <v>176.1</v>
      </c>
      <c r="H94" s="73">
        <v>0.057</v>
      </c>
      <c r="I94" s="73">
        <v>0</v>
      </c>
      <c r="J94" s="73">
        <v>12</v>
      </c>
      <c r="K94" s="73">
        <v>0.8025</v>
      </c>
      <c r="L94" s="73">
        <v>11.9115</v>
      </c>
      <c r="M94" s="73">
        <v>38.06775</v>
      </c>
      <c r="N94" s="73">
        <v>8.619</v>
      </c>
      <c r="O94" s="73">
        <v>0.858</v>
      </c>
    </row>
    <row r="95" spans="1:15">
      <c r="A95" s="70" t="s">
        <v>28</v>
      </c>
      <c r="B95" s="110" t="s">
        <v>74</v>
      </c>
      <c r="C95" s="111">
        <v>200</v>
      </c>
      <c r="D95" s="112">
        <v>0.34</v>
      </c>
      <c r="E95" s="112">
        <v>0.17</v>
      </c>
      <c r="F95" s="112">
        <v>21.46</v>
      </c>
      <c r="G95" s="112">
        <v>103.5</v>
      </c>
      <c r="H95" s="112">
        <v>0.024</v>
      </c>
      <c r="I95" s="112">
        <v>3.172</v>
      </c>
      <c r="J95" s="112">
        <v>0</v>
      </c>
      <c r="K95" s="112">
        <v>0.13</v>
      </c>
      <c r="L95" s="112">
        <v>16.668</v>
      </c>
      <c r="M95" s="112">
        <v>7.05</v>
      </c>
      <c r="N95" s="112">
        <v>7.782</v>
      </c>
      <c r="O95" s="112">
        <v>0.88</v>
      </c>
    </row>
    <row r="96" ht="36" spans="1:15">
      <c r="A96" s="70" t="s">
        <v>57</v>
      </c>
      <c r="B96" s="71" t="s">
        <v>65</v>
      </c>
      <c r="C96" s="72">
        <v>45</v>
      </c>
      <c r="D96" s="73">
        <f t="shared" ref="D96:O96" si="5">D87*1.5</f>
        <v>3.42</v>
      </c>
      <c r="E96" s="73">
        <f t="shared" si="5"/>
        <v>0.36</v>
      </c>
      <c r="F96" s="73">
        <f t="shared" si="5"/>
        <v>22.14</v>
      </c>
      <c r="G96" s="73">
        <f t="shared" si="5"/>
        <v>105.75</v>
      </c>
      <c r="H96" s="73">
        <f t="shared" si="5"/>
        <v>0.0495</v>
      </c>
      <c r="I96" s="73">
        <f t="shared" si="5"/>
        <v>0</v>
      </c>
      <c r="J96" s="73">
        <f t="shared" si="5"/>
        <v>0</v>
      </c>
      <c r="K96" s="73">
        <f t="shared" si="5"/>
        <v>0.495</v>
      </c>
      <c r="L96" s="73">
        <f t="shared" si="5"/>
        <v>9</v>
      </c>
      <c r="M96" s="73">
        <f t="shared" si="5"/>
        <v>29.25</v>
      </c>
      <c r="N96" s="73">
        <f t="shared" si="5"/>
        <v>6.3</v>
      </c>
      <c r="O96" s="73">
        <f t="shared" si="5"/>
        <v>0.495</v>
      </c>
    </row>
    <row r="97" ht="15.6" spans="1:16">
      <c r="A97" s="64"/>
      <c r="B97" s="113" t="s">
        <v>37</v>
      </c>
      <c r="C97" s="114">
        <v>545</v>
      </c>
      <c r="D97" s="115">
        <f>SUM(D92:D96)</f>
        <v>20.0888</v>
      </c>
      <c r="E97" s="115">
        <f t="shared" ref="E97:O97" si="6">SUM(E92:E96)</f>
        <v>20.08</v>
      </c>
      <c r="F97" s="115">
        <f t="shared" si="6"/>
        <v>83.922</v>
      </c>
      <c r="G97" s="115">
        <f t="shared" si="6"/>
        <v>560.84</v>
      </c>
      <c r="H97" s="115">
        <f t="shared" si="6"/>
        <v>0.183</v>
      </c>
      <c r="I97" s="115">
        <f t="shared" si="6"/>
        <v>3.5532</v>
      </c>
      <c r="J97" s="115">
        <f t="shared" si="6"/>
        <v>73.12</v>
      </c>
      <c r="K97" s="115">
        <f t="shared" si="6"/>
        <v>1.908</v>
      </c>
      <c r="L97" s="115">
        <f t="shared" si="6"/>
        <v>208.3055</v>
      </c>
      <c r="M97" s="115">
        <f t="shared" si="6"/>
        <v>244.56975</v>
      </c>
      <c r="N97" s="115">
        <f t="shared" si="6"/>
        <v>46.472</v>
      </c>
      <c r="O97" s="115">
        <f t="shared" si="6"/>
        <v>2.9782</v>
      </c>
      <c r="P97" s="96">
        <v>0.25</v>
      </c>
    </row>
    <row r="98" ht="15.6" spans="1:15">
      <c r="A98" s="125"/>
      <c r="B98" s="126"/>
      <c r="C98" s="167"/>
      <c r="D98" s="168"/>
      <c r="E98" s="168"/>
      <c r="F98" s="168"/>
      <c r="G98" s="168"/>
      <c r="H98" s="168"/>
      <c r="I98" s="168"/>
      <c r="J98" s="168"/>
      <c r="K98" s="168"/>
      <c r="L98" s="168"/>
      <c r="M98" s="168"/>
      <c r="N98" s="168"/>
      <c r="O98" s="168"/>
    </row>
    <row r="99" ht="15.6" spans="1:15">
      <c r="A99" s="69"/>
      <c r="B99" s="68" t="s">
        <v>75</v>
      </c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</row>
    <row r="100" ht="24" spans="1:15">
      <c r="A100" s="75" t="s">
        <v>76</v>
      </c>
      <c r="B100" s="118" t="s">
        <v>77</v>
      </c>
      <c r="C100" s="119">
        <v>80</v>
      </c>
      <c r="D100" s="73">
        <v>1.0496</v>
      </c>
      <c r="E100" s="73">
        <v>2.5992</v>
      </c>
      <c r="F100" s="73">
        <v>5.1728</v>
      </c>
      <c r="G100" s="73">
        <v>48.32</v>
      </c>
      <c r="H100" s="73">
        <v>0.0176</v>
      </c>
      <c r="I100" s="73">
        <v>13.6784</v>
      </c>
      <c r="J100" s="73">
        <v>0</v>
      </c>
      <c r="K100" s="73">
        <v>6.712</v>
      </c>
      <c r="L100" s="73">
        <v>19.9768</v>
      </c>
      <c r="M100" s="73">
        <v>22.6456</v>
      </c>
      <c r="N100" s="73">
        <v>12.0728</v>
      </c>
      <c r="O100" s="73">
        <v>0.3728</v>
      </c>
    </row>
    <row r="101" ht="27.6" spans="1:15">
      <c r="A101" s="75" t="s">
        <v>30</v>
      </c>
      <c r="B101" s="71" t="s">
        <v>78</v>
      </c>
      <c r="C101" s="99" t="s">
        <v>79</v>
      </c>
      <c r="D101" s="73">
        <v>12.934</v>
      </c>
      <c r="E101" s="73">
        <v>12.413</v>
      </c>
      <c r="F101" s="73">
        <v>43.1202</v>
      </c>
      <c r="G101" s="73">
        <v>304.3</v>
      </c>
      <c r="H101" s="73">
        <v>0.075</v>
      </c>
      <c r="I101" s="73">
        <v>0.495</v>
      </c>
      <c r="J101" s="73">
        <v>15.9</v>
      </c>
      <c r="K101" s="73">
        <v>3.96</v>
      </c>
      <c r="L101" s="73">
        <v>40.995</v>
      </c>
      <c r="M101" s="73">
        <v>189.24</v>
      </c>
      <c r="N101" s="73">
        <v>44.945</v>
      </c>
      <c r="O101" s="73">
        <v>1.536</v>
      </c>
    </row>
    <row r="102" ht="24" spans="1:15">
      <c r="A102" s="75" t="s">
        <v>54</v>
      </c>
      <c r="B102" s="71" t="s">
        <v>55</v>
      </c>
      <c r="C102" s="76" t="s">
        <v>56</v>
      </c>
      <c r="D102" s="73">
        <v>0.112</v>
      </c>
      <c r="E102" s="73">
        <v>0.018</v>
      </c>
      <c r="F102" s="73">
        <v>10.15</v>
      </c>
      <c r="G102" s="73">
        <v>41.32</v>
      </c>
      <c r="H102" s="73">
        <v>-0.000800000000000001</v>
      </c>
      <c r="I102" s="73">
        <v>2.03</v>
      </c>
      <c r="J102" s="73">
        <v>0</v>
      </c>
      <c r="K102" s="73">
        <v>0.006</v>
      </c>
      <c r="L102" s="73">
        <v>13.25</v>
      </c>
      <c r="M102" s="73">
        <v>3.96</v>
      </c>
      <c r="N102" s="73">
        <v>2.16</v>
      </c>
      <c r="O102" s="73">
        <v>0.333</v>
      </c>
    </row>
    <row r="103" s="45" customFormat="1" ht="39" customHeight="1" spans="1:16">
      <c r="A103" s="75" t="s">
        <v>35</v>
      </c>
      <c r="B103" s="71" t="s">
        <v>36</v>
      </c>
      <c r="C103" s="76">
        <v>30</v>
      </c>
      <c r="D103" s="73">
        <v>1.98</v>
      </c>
      <c r="E103" s="73">
        <v>0.36</v>
      </c>
      <c r="F103" s="73">
        <v>11.88</v>
      </c>
      <c r="G103" s="73">
        <v>59.4</v>
      </c>
      <c r="H103" s="73">
        <v>0.051</v>
      </c>
      <c r="I103" s="73">
        <v>0</v>
      </c>
      <c r="J103" s="73">
        <v>0</v>
      </c>
      <c r="K103" s="73">
        <v>0.42</v>
      </c>
      <c r="L103" s="73">
        <v>8.7</v>
      </c>
      <c r="M103" s="73">
        <v>45</v>
      </c>
      <c r="N103" s="73">
        <v>14.1</v>
      </c>
      <c r="O103" s="73">
        <v>1.17</v>
      </c>
      <c r="P103" s="97"/>
    </row>
    <row r="104" ht="15.6" spans="1:16">
      <c r="A104" s="75"/>
      <c r="B104" s="78" t="s">
        <v>37</v>
      </c>
      <c r="C104" s="169">
        <v>538</v>
      </c>
      <c r="D104" s="170">
        <f>SUM(D100:D103)</f>
        <v>16.0756</v>
      </c>
      <c r="E104" s="170">
        <f t="shared" ref="E104:O104" si="7">SUM(E100:E103)</f>
        <v>15.3902</v>
      </c>
      <c r="F104" s="170">
        <f t="shared" si="7"/>
        <v>70.323</v>
      </c>
      <c r="G104" s="170">
        <f t="shared" si="7"/>
        <v>453.34</v>
      </c>
      <c r="H104" s="170">
        <f t="shared" si="7"/>
        <v>0.1428</v>
      </c>
      <c r="I104" s="170">
        <f t="shared" si="7"/>
        <v>16.2034</v>
      </c>
      <c r="J104" s="170">
        <f t="shared" si="7"/>
        <v>15.9</v>
      </c>
      <c r="K104" s="170">
        <f t="shared" si="7"/>
        <v>11.098</v>
      </c>
      <c r="L104" s="170">
        <f t="shared" si="7"/>
        <v>82.9218</v>
      </c>
      <c r="M104" s="170">
        <f t="shared" si="7"/>
        <v>260.8456</v>
      </c>
      <c r="N104" s="170">
        <f t="shared" si="7"/>
        <v>73.2778</v>
      </c>
      <c r="O104" s="170">
        <f t="shared" si="7"/>
        <v>3.4118</v>
      </c>
      <c r="P104" s="96">
        <v>0.2</v>
      </c>
    </row>
    <row r="105" ht="15.6" spans="1:15">
      <c r="A105" s="64"/>
      <c r="B105" s="113" t="s">
        <v>80</v>
      </c>
      <c r="C105" s="171">
        <f t="shared" ref="C105:O105" si="8">C59+C66+C75+C89+C97+C104</f>
        <v>3241</v>
      </c>
      <c r="D105" s="171">
        <f t="shared" si="8"/>
        <v>107.4501</v>
      </c>
      <c r="E105" s="171">
        <f t="shared" si="8"/>
        <v>106.5897</v>
      </c>
      <c r="F105" s="171">
        <f t="shared" si="8"/>
        <v>459.272</v>
      </c>
      <c r="G105" s="171">
        <f t="shared" si="8"/>
        <v>3222.19333333333</v>
      </c>
      <c r="H105" s="171">
        <f t="shared" si="8"/>
        <v>1.41593333333333</v>
      </c>
      <c r="I105" s="171">
        <f t="shared" si="8"/>
        <v>64.3051</v>
      </c>
      <c r="J105" s="171">
        <f t="shared" si="8"/>
        <v>279.02</v>
      </c>
      <c r="K105" s="171">
        <f t="shared" si="8"/>
        <v>27.6015</v>
      </c>
      <c r="L105" s="171">
        <f t="shared" si="8"/>
        <v>1212.3175</v>
      </c>
      <c r="M105" s="171">
        <f t="shared" si="8"/>
        <v>2084.28315</v>
      </c>
      <c r="N105" s="171">
        <f t="shared" si="8"/>
        <v>587.5188</v>
      </c>
      <c r="O105" s="171">
        <f t="shared" si="8"/>
        <v>31.9515</v>
      </c>
    </row>
    <row r="106" ht="15.6" spans="1:15">
      <c r="A106" s="125"/>
      <c r="B106" s="126"/>
      <c r="C106" s="167"/>
      <c r="D106" s="172"/>
      <c r="E106" s="172"/>
      <c r="F106" s="172"/>
      <c r="G106" s="172"/>
      <c r="H106" s="172"/>
      <c r="I106" s="172"/>
      <c r="J106" s="172"/>
      <c r="K106" s="172"/>
      <c r="L106" s="172"/>
      <c r="M106" s="172"/>
      <c r="N106" s="172"/>
      <c r="O106" s="172"/>
    </row>
    <row r="107" ht="15.6" spans="1:15">
      <c r="A107" s="125"/>
      <c r="B107" s="126"/>
      <c r="C107" s="167"/>
      <c r="D107" s="172"/>
      <c r="E107" s="172"/>
      <c r="F107" s="172"/>
      <c r="G107" s="172"/>
      <c r="H107" s="172"/>
      <c r="I107" s="172"/>
      <c r="J107" s="172"/>
      <c r="K107" s="172"/>
      <c r="L107" s="172"/>
      <c r="M107" s="172"/>
      <c r="N107" s="172"/>
      <c r="O107" s="172"/>
    </row>
    <row r="108" ht="15.6" spans="1:15">
      <c r="A108" s="125"/>
      <c r="B108" s="126"/>
      <c r="C108" s="167"/>
      <c r="D108" s="172"/>
      <c r="E108" s="172"/>
      <c r="F108" s="172"/>
      <c r="G108" s="172"/>
      <c r="H108" s="172"/>
      <c r="I108" s="172"/>
      <c r="J108" s="172"/>
      <c r="K108" s="172"/>
      <c r="L108" s="172"/>
      <c r="M108" s="172"/>
      <c r="N108" s="172"/>
      <c r="O108" s="172"/>
    </row>
    <row r="109" ht="15.6" spans="1:15">
      <c r="A109" s="125"/>
      <c r="B109" s="126"/>
      <c r="C109" s="167"/>
      <c r="D109" s="172"/>
      <c r="E109" s="172"/>
      <c r="F109" s="172"/>
      <c r="G109" s="172"/>
      <c r="H109" s="172"/>
      <c r="I109" s="172"/>
      <c r="J109" s="172"/>
      <c r="K109" s="172"/>
      <c r="L109" s="172"/>
      <c r="M109" s="172"/>
      <c r="N109" s="172"/>
      <c r="O109" s="172"/>
    </row>
    <row r="110" ht="15.6" spans="1:15">
      <c r="A110" s="125"/>
      <c r="B110" s="126"/>
      <c r="C110" s="167"/>
      <c r="D110" s="172"/>
      <c r="E110" s="172"/>
      <c r="F110" s="172"/>
      <c r="G110" s="172"/>
      <c r="H110" s="172"/>
      <c r="I110" s="172"/>
      <c r="J110" s="172"/>
      <c r="K110" s="172"/>
      <c r="L110" s="172"/>
      <c r="M110" s="172"/>
      <c r="N110" s="172"/>
      <c r="O110" s="172"/>
    </row>
    <row r="111" ht="15.6" spans="1:15">
      <c r="A111" s="125"/>
      <c r="B111" s="126"/>
      <c r="C111" s="167"/>
      <c r="D111" s="172"/>
      <c r="E111" s="172"/>
      <c r="F111" s="172"/>
      <c r="G111" s="172"/>
      <c r="H111" s="172"/>
      <c r="I111" s="172"/>
      <c r="J111" s="172"/>
      <c r="K111" s="172"/>
      <c r="L111" s="172"/>
      <c r="M111" s="172"/>
      <c r="N111" s="172"/>
      <c r="O111" s="172"/>
    </row>
    <row r="112" ht="15.6" spans="1:15">
      <c r="A112" s="125"/>
      <c r="B112" s="126"/>
      <c r="C112" s="167"/>
      <c r="D112" s="172"/>
      <c r="E112" s="172"/>
      <c r="F112" s="172"/>
      <c r="G112" s="172"/>
      <c r="H112" s="172"/>
      <c r="I112" s="172"/>
      <c r="J112" s="172"/>
      <c r="K112" s="172"/>
      <c r="L112" s="172"/>
      <c r="M112" s="172"/>
      <c r="N112" s="172"/>
      <c r="O112" s="172"/>
    </row>
    <row r="113" ht="15.6" spans="1:15">
      <c r="A113" s="125"/>
      <c r="B113" s="126"/>
      <c r="C113" s="167"/>
      <c r="D113" s="172"/>
      <c r="E113" s="172"/>
      <c r="F113" s="172"/>
      <c r="G113" s="172"/>
      <c r="H113" s="172"/>
      <c r="I113" s="172"/>
      <c r="J113" s="172"/>
      <c r="K113" s="172"/>
      <c r="L113" s="172"/>
      <c r="M113" s="172"/>
      <c r="N113" s="172"/>
      <c r="O113" s="172"/>
    </row>
    <row r="114" ht="15.6" spans="1:15">
      <c r="A114" s="125"/>
      <c r="B114" s="126"/>
      <c r="C114" s="167"/>
      <c r="D114" s="172"/>
      <c r="E114" s="172"/>
      <c r="F114" s="172"/>
      <c r="G114" s="172"/>
      <c r="H114" s="172"/>
      <c r="I114" s="172"/>
      <c r="J114" s="172"/>
      <c r="K114" s="172"/>
      <c r="L114" s="172"/>
      <c r="M114" s="172"/>
      <c r="N114" s="172"/>
      <c r="O114" s="172"/>
    </row>
    <row r="115" ht="15.6" spans="1:15">
      <c r="A115" s="125"/>
      <c r="B115" s="126"/>
      <c r="C115" s="167"/>
      <c r="D115" s="172"/>
      <c r="E115" s="172"/>
      <c r="F115" s="172"/>
      <c r="G115" s="172"/>
      <c r="H115" s="172"/>
      <c r="I115" s="172"/>
      <c r="J115" s="172"/>
      <c r="K115" s="172"/>
      <c r="L115" s="172"/>
      <c r="M115" s="172"/>
      <c r="N115" s="172"/>
      <c r="O115" s="172"/>
    </row>
    <row r="116" ht="15.6" spans="1:15">
      <c r="A116" s="125"/>
      <c r="B116" s="126"/>
      <c r="C116" s="167"/>
      <c r="D116" s="172"/>
      <c r="E116" s="172"/>
      <c r="F116" s="172"/>
      <c r="G116" s="172"/>
      <c r="H116" s="172"/>
      <c r="I116" s="172"/>
      <c r="J116" s="172"/>
      <c r="K116" s="172"/>
      <c r="L116" s="172"/>
      <c r="M116" s="172"/>
      <c r="N116" s="172"/>
      <c r="O116" s="172"/>
    </row>
    <row r="117" ht="40.5" customHeight="1" spans="1:15">
      <c r="A117" s="173"/>
      <c r="B117" s="82"/>
      <c r="C117" s="167"/>
      <c r="D117" s="174"/>
      <c r="E117" s="174"/>
      <c r="F117" s="174"/>
      <c r="G117" s="174"/>
      <c r="H117" s="174"/>
      <c r="I117" s="174"/>
      <c r="J117" s="174"/>
      <c r="K117" s="174"/>
      <c r="L117" s="174"/>
      <c r="M117" s="174"/>
      <c r="N117" s="174"/>
      <c r="O117" s="174"/>
    </row>
    <row r="118" ht="15.6" spans="1:15">
      <c r="A118" s="175"/>
      <c r="B118" s="176" t="s">
        <v>81</v>
      </c>
      <c r="C118" s="176"/>
      <c r="D118" s="176"/>
      <c r="E118" s="176"/>
      <c r="F118" s="176"/>
      <c r="G118" s="176"/>
      <c r="H118" s="176"/>
      <c r="I118" s="176"/>
      <c r="J118" s="176"/>
      <c r="K118" s="176"/>
      <c r="L118" s="176"/>
      <c r="M118" s="176"/>
      <c r="N118" s="176"/>
      <c r="O118" s="176"/>
    </row>
    <row r="119" ht="15.6" spans="1:15">
      <c r="A119" s="124"/>
      <c r="B119" s="123" t="s">
        <v>27</v>
      </c>
      <c r="C119" s="123"/>
      <c r="D119" s="123"/>
      <c r="E119" s="123"/>
      <c r="F119" s="123"/>
      <c r="G119" s="123"/>
      <c r="H119" s="123"/>
      <c r="I119" s="123"/>
      <c r="J119" s="123"/>
      <c r="K119" s="123"/>
      <c r="L119" s="123"/>
      <c r="M119" s="123"/>
      <c r="N119" s="123"/>
      <c r="O119" s="123"/>
    </row>
    <row r="120" ht="27.6" spans="1:15">
      <c r="A120" s="70" t="s">
        <v>28</v>
      </c>
      <c r="B120" s="71" t="s">
        <v>82</v>
      </c>
      <c r="C120" s="72" t="s">
        <v>83</v>
      </c>
      <c r="D120" s="73">
        <v>16.02</v>
      </c>
      <c r="E120" s="73">
        <v>18.13</v>
      </c>
      <c r="F120" s="73">
        <v>42.98</v>
      </c>
      <c r="G120" s="73">
        <v>386.4</v>
      </c>
      <c r="H120" s="73">
        <v>0.1272</v>
      </c>
      <c r="I120" s="73">
        <v>1.02</v>
      </c>
      <c r="J120" s="73">
        <v>67.52</v>
      </c>
      <c r="K120" s="73">
        <v>1.838</v>
      </c>
      <c r="L120" s="73">
        <v>344.242</v>
      </c>
      <c r="M120" s="73">
        <v>275.544</v>
      </c>
      <c r="N120" s="73">
        <v>47.346</v>
      </c>
      <c r="O120" s="73">
        <v>1.129</v>
      </c>
    </row>
    <row r="121" ht="24" spans="1:15">
      <c r="A121" s="75" t="s">
        <v>84</v>
      </c>
      <c r="B121" s="71" t="s">
        <v>85</v>
      </c>
      <c r="C121" s="72" t="s">
        <v>56</v>
      </c>
      <c r="D121" s="73">
        <v>0.235</v>
      </c>
      <c r="E121" s="73">
        <v>0.09</v>
      </c>
      <c r="F121" s="73">
        <v>12.425</v>
      </c>
      <c r="G121" s="73">
        <v>54.2</v>
      </c>
      <c r="H121" s="73">
        <v>0.0035</v>
      </c>
      <c r="I121" s="73">
        <v>50.03</v>
      </c>
      <c r="J121" s="73">
        <v>0</v>
      </c>
      <c r="K121" s="73">
        <v>0.19</v>
      </c>
      <c r="L121" s="73">
        <v>13.95</v>
      </c>
      <c r="M121" s="73">
        <v>3.65</v>
      </c>
      <c r="N121" s="73">
        <v>2.25</v>
      </c>
      <c r="O121" s="73">
        <v>0.415</v>
      </c>
    </row>
    <row r="122" ht="36" spans="1:15">
      <c r="A122" s="75" t="s">
        <v>57</v>
      </c>
      <c r="B122" s="71" t="s">
        <v>65</v>
      </c>
      <c r="C122" s="76">
        <v>25</v>
      </c>
      <c r="D122" s="73">
        <v>1.9</v>
      </c>
      <c r="E122" s="73">
        <v>0.2</v>
      </c>
      <c r="F122" s="73">
        <v>12.3</v>
      </c>
      <c r="G122" s="73">
        <v>58.75</v>
      </c>
      <c r="H122" s="73">
        <v>0.0275</v>
      </c>
      <c r="I122" s="73">
        <v>0</v>
      </c>
      <c r="J122" s="73">
        <v>0</v>
      </c>
      <c r="K122" s="73">
        <v>0.275</v>
      </c>
      <c r="L122" s="73">
        <v>5</v>
      </c>
      <c r="M122" s="73">
        <v>16.25</v>
      </c>
      <c r="N122" s="73">
        <v>3.5</v>
      </c>
      <c r="O122" s="73">
        <v>0.275</v>
      </c>
    </row>
    <row r="123" s="45" customFormat="1" ht="39" customHeight="1" spans="1:16">
      <c r="A123" s="75" t="s">
        <v>35</v>
      </c>
      <c r="B123" s="71" t="s">
        <v>36</v>
      </c>
      <c r="C123" s="76">
        <v>30</v>
      </c>
      <c r="D123" s="73">
        <v>1.98</v>
      </c>
      <c r="E123" s="73">
        <v>0.36</v>
      </c>
      <c r="F123" s="73">
        <v>11.88</v>
      </c>
      <c r="G123" s="73">
        <v>59.4</v>
      </c>
      <c r="H123" s="73">
        <v>0.051</v>
      </c>
      <c r="I123" s="73">
        <v>0</v>
      </c>
      <c r="J123" s="73">
        <v>0</v>
      </c>
      <c r="K123" s="73">
        <v>0.42</v>
      </c>
      <c r="L123" s="73">
        <v>8.7</v>
      </c>
      <c r="M123" s="73">
        <v>45</v>
      </c>
      <c r="N123" s="73">
        <v>14.1</v>
      </c>
      <c r="O123" s="73">
        <v>1.17</v>
      </c>
      <c r="P123" s="97"/>
    </row>
    <row r="124" ht="15.6" spans="1:16">
      <c r="A124" s="64"/>
      <c r="B124" s="113" t="s">
        <v>37</v>
      </c>
      <c r="C124" s="114">
        <v>500</v>
      </c>
      <c r="D124" s="115">
        <f>SUM(D120:D123)</f>
        <v>20.135</v>
      </c>
      <c r="E124" s="115">
        <f t="shared" ref="E124:O124" si="9">SUM(E120:E123)</f>
        <v>18.78</v>
      </c>
      <c r="F124" s="115">
        <f t="shared" si="9"/>
        <v>79.585</v>
      </c>
      <c r="G124" s="115">
        <f t="shared" si="9"/>
        <v>558.75</v>
      </c>
      <c r="H124" s="115">
        <f t="shared" si="9"/>
        <v>0.2092</v>
      </c>
      <c r="I124" s="115">
        <f t="shared" si="9"/>
        <v>51.05</v>
      </c>
      <c r="J124" s="115">
        <f t="shared" si="9"/>
        <v>67.52</v>
      </c>
      <c r="K124" s="115">
        <f t="shared" si="9"/>
        <v>2.723</v>
      </c>
      <c r="L124" s="115">
        <f t="shared" si="9"/>
        <v>371.892</v>
      </c>
      <c r="M124" s="115">
        <f t="shared" si="9"/>
        <v>340.444</v>
      </c>
      <c r="N124" s="115">
        <f t="shared" si="9"/>
        <v>67.196</v>
      </c>
      <c r="O124" s="115">
        <f t="shared" si="9"/>
        <v>2.989</v>
      </c>
      <c r="P124" s="96">
        <v>0.25</v>
      </c>
    </row>
    <row r="125" ht="15.75" customHeight="1" spans="1:15">
      <c r="A125" s="177"/>
      <c r="B125" s="178"/>
      <c r="C125" s="178"/>
      <c r="D125" s="178"/>
      <c r="E125" s="178"/>
      <c r="F125" s="178"/>
      <c r="G125" s="178"/>
      <c r="H125" s="178"/>
      <c r="I125" s="178"/>
      <c r="J125" s="178"/>
      <c r="K125" s="178"/>
      <c r="L125" s="178"/>
      <c r="M125" s="178"/>
      <c r="N125" s="178"/>
      <c r="O125" s="180"/>
    </row>
    <row r="126" ht="15.6" spans="1:15">
      <c r="A126" s="124"/>
      <c r="B126" s="123" t="s">
        <v>38</v>
      </c>
      <c r="C126" s="123"/>
      <c r="D126" s="123"/>
      <c r="E126" s="123"/>
      <c r="F126" s="123"/>
      <c r="G126" s="123"/>
      <c r="H126" s="123"/>
      <c r="I126" s="123"/>
      <c r="J126" s="123"/>
      <c r="K126" s="123"/>
      <c r="L126" s="123"/>
      <c r="M126" s="123"/>
      <c r="N126" s="123"/>
      <c r="O126" s="123"/>
    </row>
    <row r="127" s="45" customFormat="1" ht="24" spans="1:16">
      <c r="A127" s="75" t="s">
        <v>86</v>
      </c>
      <c r="B127" s="118" t="s">
        <v>87</v>
      </c>
      <c r="C127" s="119">
        <v>60</v>
      </c>
      <c r="D127" s="73">
        <v>0.8448</v>
      </c>
      <c r="E127" s="73">
        <v>3.6072</v>
      </c>
      <c r="F127" s="73">
        <v>4.956</v>
      </c>
      <c r="G127" s="73">
        <v>55.68</v>
      </c>
      <c r="H127" s="73">
        <v>0.0102</v>
      </c>
      <c r="I127" s="73">
        <v>3.99</v>
      </c>
      <c r="J127" s="73">
        <v>0</v>
      </c>
      <c r="K127" s="73">
        <v>1.62</v>
      </c>
      <c r="L127" s="73">
        <v>21.2784</v>
      </c>
      <c r="M127" s="73">
        <v>24.3792</v>
      </c>
      <c r="N127" s="73">
        <v>12.417</v>
      </c>
      <c r="O127" s="73">
        <v>0.7944</v>
      </c>
      <c r="P127" s="47"/>
    </row>
    <row r="128" ht="24" spans="1:15">
      <c r="A128" s="74" t="s">
        <v>88</v>
      </c>
      <c r="B128" s="129" t="s">
        <v>89</v>
      </c>
      <c r="C128" s="99" t="s">
        <v>51</v>
      </c>
      <c r="D128" s="73">
        <v>9.05</v>
      </c>
      <c r="E128" s="104">
        <v>6.09</v>
      </c>
      <c r="F128" s="104">
        <v>3.8</v>
      </c>
      <c r="G128" s="73">
        <v>105</v>
      </c>
      <c r="H128" s="73">
        <v>0.05</v>
      </c>
      <c r="I128" s="104">
        <v>3.73</v>
      </c>
      <c r="J128" s="104">
        <v>5.82</v>
      </c>
      <c r="K128" s="104">
        <v>2.52</v>
      </c>
      <c r="L128" s="73">
        <v>69.07</v>
      </c>
      <c r="M128" s="73">
        <v>162.19</v>
      </c>
      <c r="N128" s="73">
        <v>48.53</v>
      </c>
      <c r="O128" s="73">
        <v>0.85</v>
      </c>
    </row>
    <row r="129" s="45" customFormat="1" ht="24" spans="1:16">
      <c r="A129" s="75" t="s">
        <v>62</v>
      </c>
      <c r="B129" s="71" t="s">
        <v>63</v>
      </c>
      <c r="C129" s="99" t="s">
        <v>64</v>
      </c>
      <c r="D129" s="73">
        <v>3.0765</v>
      </c>
      <c r="E129" s="104">
        <v>6.2535</v>
      </c>
      <c r="F129" s="104">
        <v>20.467</v>
      </c>
      <c r="G129" s="73">
        <v>150.45</v>
      </c>
      <c r="H129" s="73">
        <v>0.1395</v>
      </c>
      <c r="I129" s="73">
        <v>18.1605</v>
      </c>
      <c r="J129" s="73">
        <v>8</v>
      </c>
      <c r="K129" s="73">
        <v>0.2015</v>
      </c>
      <c r="L129" s="73">
        <v>37.455</v>
      </c>
      <c r="M129" s="73">
        <v>87.195</v>
      </c>
      <c r="N129" s="73">
        <v>27.75</v>
      </c>
      <c r="O129" s="73">
        <v>1.0135</v>
      </c>
      <c r="P129" s="47"/>
    </row>
    <row r="130" ht="24" spans="1:15">
      <c r="A130" s="74" t="s">
        <v>90</v>
      </c>
      <c r="B130" s="71" t="s">
        <v>91</v>
      </c>
      <c r="C130" s="72">
        <v>200</v>
      </c>
      <c r="D130" s="73">
        <v>0.16</v>
      </c>
      <c r="E130" s="73">
        <v>0.16</v>
      </c>
      <c r="F130" s="73">
        <v>17.9</v>
      </c>
      <c r="G130" s="73">
        <v>74.6</v>
      </c>
      <c r="H130" s="73">
        <v>0.012</v>
      </c>
      <c r="I130" s="73">
        <v>0.9</v>
      </c>
      <c r="J130" s="73">
        <v>0</v>
      </c>
      <c r="K130" s="73">
        <v>0.08</v>
      </c>
      <c r="L130" s="73">
        <v>13.88</v>
      </c>
      <c r="M130" s="73">
        <v>4.4</v>
      </c>
      <c r="N130" s="73">
        <v>5.14</v>
      </c>
      <c r="O130" s="73">
        <v>0.922</v>
      </c>
    </row>
    <row r="131" s="45" customFormat="1" ht="39" customHeight="1" spans="1:16">
      <c r="A131" s="75" t="s">
        <v>57</v>
      </c>
      <c r="B131" s="71" t="s">
        <v>65</v>
      </c>
      <c r="C131" s="76">
        <v>35</v>
      </c>
      <c r="D131" s="73">
        <v>2.66</v>
      </c>
      <c r="E131" s="73">
        <v>0.28</v>
      </c>
      <c r="F131" s="73">
        <v>17.22</v>
      </c>
      <c r="G131" s="73">
        <v>82.25</v>
      </c>
      <c r="H131" s="73">
        <v>0.0385</v>
      </c>
      <c r="I131" s="73">
        <v>0</v>
      </c>
      <c r="J131" s="73">
        <v>0</v>
      </c>
      <c r="K131" s="73">
        <v>0.385</v>
      </c>
      <c r="L131" s="73">
        <v>7</v>
      </c>
      <c r="M131" s="73">
        <v>22.75</v>
      </c>
      <c r="N131" s="73">
        <v>4.9</v>
      </c>
      <c r="O131" s="73">
        <v>0.385</v>
      </c>
      <c r="P131" s="47"/>
    </row>
    <row r="132" ht="15.6" spans="1:16">
      <c r="A132" s="64"/>
      <c r="B132" s="113" t="s">
        <v>37</v>
      </c>
      <c r="C132" s="114">
        <v>548</v>
      </c>
      <c r="D132" s="115">
        <f>SUM(D127:D131)</f>
        <v>15.7913</v>
      </c>
      <c r="E132" s="115">
        <f t="shared" ref="E132:O132" si="10">SUM(E127:E131)</f>
        <v>16.3907</v>
      </c>
      <c r="F132" s="115">
        <f t="shared" si="10"/>
        <v>64.343</v>
      </c>
      <c r="G132" s="115">
        <f t="shared" si="10"/>
        <v>467.98</v>
      </c>
      <c r="H132" s="115">
        <f t="shared" si="10"/>
        <v>0.2502</v>
      </c>
      <c r="I132" s="115">
        <f t="shared" si="10"/>
        <v>26.7805</v>
      </c>
      <c r="J132" s="115">
        <f t="shared" si="10"/>
        <v>13.82</v>
      </c>
      <c r="K132" s="115">
        <f t="shared" si="10"/>
        <v>4.8065</v>
      </c>
      <c r="L132" s="115">
        <f t="shared" si="10"/>
        <v>148.6834</v>
      </c>
      <c r="M132" s="115">
        <f t="shared" si="10"/>
        <v>300.9142</v>
      </c>
      <c r="N132" s="115">
        <f t="shared" si="10"/>
        <v>98.737</v>
      </c>
      <c r="O132" s="115">
        <f t="shared" si="10"/>
        <v>3.9649</v>
      </c>
      <c r="P132" s="96">
        <v>0.2</v>
      </c>
    </row>
    <row r="133" ht="15.6" spans="1:15">
      <c r="A133" s="181"/>
      <c r="B133" s="182"/>
      <c r="C133" s="183"/>
      <c r="D133" s="184"/>
      <c r="E133" s="184"/>
      <c r="F133" s="184"/>
      <c r="G133" s="184"/>
      <c r="H133" s="184"/>
      <c r="I133" s="184"/>
      <c r="J133" s="184"/>
      <c r="K133" s="184"/>
      <c r="L133" s="184"/>
      <c r="M133" s="184"/>
      <c r="N133" s="184"/>
      <c r="O133" s="189"/>
    </row>
    <row r="134" ht="15.6" spans="1:15">
      <c r="A134" s="124"/>
      <c r="B134" s="123" t="s">
        <v>45</v>
      </c>
      <c r="C134" s="123"/>
      <c r="D134" s="123"/>
      <c r="E134" s="123"/>
      <c r="F134" s="123"/>
      <c r="G134" s="123"/>
      <c r="H134" s="123"/>
      <c r="I134" s="123"/>
      <c r="J134" s="123"/>
      <c r="K134" s="123"/>
      <c r="L134" s="123"/>
      <c r="M134" s="123"/>
      <c r="N134" s="123"/>
      <c r="O134" s="123"/>
    </row>
    <row r="135" ht="36" spans="1:16">
      <c r="A135" s="75" t="s">
        <v>39</v>
      </c>
      <c r="B135" s="71" t="s">
        <v>40</v>
      </c>
      <c r="C135" s="76">
        <v>100</v>
      </c>
      <c r="D135" s="73">
        <v>0.4</v>
      </c>
      <c r="E135" s="73">
        <v>0.4</v>
      </c>
      <c r="F135" s="73">
        <v>9.8</v>
      </c>
      <c r="G135" s="73">
        <v>47</v>
      </c>
      <c r="H135" s="73">
        <v>0.03</v>
      </c>
      <c r="I135" s="73">
        <v>10</v>
      </c>
      <c r="J135" s="73"/>
      <c r="K135" s="73">
        <v>0.2</v>
      </c>
      <c r="L135" s="73">
        <v>16</v>
      </c>
      <c r="M135" s="73">
        <v>11</v>
      </c>
      <c r="N135" s="73">
        <v>9</v>
      </c>
      <c r="O135" s="73">
        <v>2.2</v>
      </c>
      <c r="P135" s="97"/>
    </row>
    <row r="136" ht="24" spans="1:15">
      <c r="A136" s="75" t="s">
        <v>92</v>
      </c>
      <c r="B136" s="71" t="s">
        <v>93</v>
      </c>
      <c r="C136" s="99" t="s">
        <v>94</v>
      </c>
      <c r="D136" s="73">
        <v>15.9458333333333</v>
      </c>
      <c r="E136" s="104">
        <v>19.55</v>
      </c>
      <c r="F136" s="104">
        <v>39.745</v>
      </c>
      <c r="G136" s="73">
        <v>408.416666666667</v>
      </c>
      <c r="H136" s="73">
        <v>0.0391666666666667</v>
      </c>
      <c r="I136" s="73">
        <v>0.265</v>
      </c>
      <c r="J136" s="73">
        <v>0</v>
      </c>
      <c r="K136" s="73">
        <v>4.225</v>
      </c>
      <c r="L136" s="73">
        <v>89.3266666666667</v>
      </c>
      <c r="M136" s="73">
        <v>176.228333333333</v>
      </c>
      <c r="N136" s="73">
        <v>40.5833333333333</v>
      </c>
      <c r="O136" s="73">
        <v>2.64166666666667</v>
      </c>
    </row>
    <row r="137" ht="24" spans="1:16">
      <c r="A137" s="75" t="s">
        <v>84</v>
      </c>
      <c r="B137" s="71" t="s">
        <v>95</v>
      </c>
      <c r="C137" s="72" t="s">
        <v>96</v>
      </c>
      <c r="D137" s="73">
        <v>0.07</v>
      </c>
      <c r="E137" s="73">
        <v>0.02</v>
      </c>
      <c r="F137" s="73">
        <v>10.01</v>
      </c>
      <c r="G137" s="73">
        <v>40</v>
      </c>
      <c r="H137" s="73">
        <v>0</v>
      </c>
      <c r="I137" s="73">
        <v>0.03</v>
      </c>
      <c r="J137" s="73">
        <v>0</v>
      </c>
      <c r="K137" s="73">
        <v>0</v>
      </c>
      <c r="L137" s="73">
        <v>10.95</v>
      </c>
      <c r="M137" s="73">
        <v>2.8</v>
      </c>
      <c r="N137" s="73">
        <v>1.4</v>
      </c>
      <c r="O137" s="73">
        <v>0.265</v>
      </c>
      <c r="P137" s="97"/>
    </row>
    <row r="138" ht="36" spans="1:15">
      <c r="A138" s="75" t="s">
        <v>57</v>
      </c>
      <c r="B138" s="71" t="s">
        <v>65</v>
      </c>
      <c r="C138" s="76">
        <v>25</v>
      </c>
      <c r="D138" s="73">
        <v>1.9</v>
      </c>
      <c r="E138" s="73">
        <v>0.2</v>
      </c>
      <c r="F138" s="73">
        <v>12.3</v>
      </c>
      <c r="G138" s="73">
        <v>58.75</v>
      </c>
      <c r="H138" s="73">
        <v>0.0275</v>
      </c>
      <c r="I138" s="73">
        <v>0</v>
      </c>
      <c r="J138" s="73">
        <v>0</v>
      </c>
      <c r="K138" s="73">
        <v>0.275</v>
      </c>
      <c r="L138" s="73">
        <v>5</v>
      </c>
      <c r="M138" s="73">
        <v>16.25</v>
      </c>
      <c r="N138" s="73">
        <v>3.5</v>
      </c>
      <c r="O138" s="73">
        <v>0.275</v>
      </c>
    </row>
    <row r="139" ht="36" spans="1:16">
      <c r="A139" s="75" t="s">
        <v>35</v>
      </c>
      <c r="B139" s="71" t="s">
        <v>36</v>
      </c>
      <c r="C139" s="76">
        <v>20</v>
      </c>
      <c r="D139" s="73">
        <v>1.32</v>
      </c>
      <c r="E139" s="73">
        <v>0.24</v>
      </c>
      <c r="F139" s="73">
        <v>7.92</v>
      </c>
      <c r="G139" s="73">
        <v>39.6</v>
      </c>
      <c r="H139" s="73">
        <v>0.034</v>
      </c>
      <c r="I139" s="73">
        <v>0</v>
      </c>
      <c r="J139" s="73">
        <v>0</v>
      </c>
      <c r="K139" s="73">
        <v>0.28</v>
      </c>
      <c r="L139" s="73">
        <v>5.8</v>
      </c>
      <c r="M139" s="73">
        <v>30</v>
      </c>
      <c r="N139" s="73">
        <v>9.4</v>
      </c>
      <c r="O139" s="73">
        <v>0.78</v>
      </c>
      <c r="P139" s="97"/>
    </row>
    <row r="140" ht="15.6" spans="1:16">
      <c r="A140" s="64"/>
      <c r="B140" s="113" t="s">
        <v>37</v>
      </c>
      <c r="C140" s="114">
        <v>545</v>
      </c>
      <c r="D140" s="115">
        <f>SUM(D135:D139)</f>
        <v>19.6358333333333</v>
      </c>
      <c r="E140" s="115">
        <f t="shared" ref="E140:O140" si="11">SUM(E135:E139)</f>
        <v>20.41</v>
      </c>
      <c r="F140" s="115">
        <f t="shared" si="11"/>
        <v>79.775</v>
      </c>
      <c r="G140" s="115">
        <f t="shared" si="11"/>
        <v>593.766666666667</v>
      </c>
      <c r="H140" s="115">
        <f t="shared" si="11"/>
        <v>0.130666666666667</v>
      </c>
      <c r="I140" s="115">
        <f t="shared" si="11"/>
        <v>10.295</v>
      </c>
      <c r="J140" s="115">
        <f t="shared" si="11"/>
        <v>0</v>
      </c>
      <c r="K140" s="115">
        <f t="shared" si="11"/>
        <v>4.98</v>
      </c>
      <c r="L140" s="115">
        <f t="shared" si="11"/>
        <v>127.076666666667</v>
      </c>
      <c r="M140" s="115">
        <f t="shared" si="11"/>
        <v>236.278333333333</v>
      </c>
      <c r="N140" s="115">
        <f t="shared" si="11"/>
        <v>63.8833333333333</v>
      </c>
      <c r="O140" s="115">
        <f t="shared" si="11"/>
        <v>6.16166666666667</v>
      </c>
      <c r="P140" s="96">
        <v>0.25</v>
      </c>
    </row>
    <row r="141" ht="15.6" spans="1:15">
      <c r="A141" s="125"/>
      <c r="B141" s="126"/>
      <c r="C141" s="127"/>
      <c r="D141" s="128"/>
      <c r="E141" s="128"/>
      <c r="F141" s="128"/>
      <c r="G141" s="128"/>
      <c r="H141" s="128"/>
      <c r="I141" s="128"/>
      <c r="J141" s="128"/>
      <c r="K141" s="128"/>
      <c r="L141" s="128"/>
      <c r="M141" s="128"/>
      <c r="N141" s="128"/>
      <c r="O141" s="128"/>
    </row>
    <row r="143" ht="15.6" spans="1:15">
      <c r="A143" s="125"/>
      <c r="B143" s="126"/>
      <c r="C143" s="127"/>
      <c r="D143" s="128"/>
      <c r="E143" s="128"/>
      <c r="F143" s="128"/>
      <c r="G143" s="128"/>
      <c r="H143" s="128"/>
      <c r="I143" s="128"/>
      <c r="J143" s="128"/>
      <c r="K143" s="128"/>
      <c r="L143" s="128"/>
      <c r="M143" s="128"/>
      <c r="N143" s="128"/>
      <c r="O143" s="128"/>
    </row>
    <row r="144" ht="15.6" spans="1:15">
      <c r="A144" s="125"/>
      <c r="B144" s="126"/>
      <c r="C144" s="127"/>
      <c r="D144" s="128"/>
      <c r="E144" s="128"/>
      <c r="F144" s="128"/>
      <c r="G144" s="128"/>
      <c r="H144" s="128"/>
      <c r="I144" s="128"/>
      <c r="J144" s="128"/>
      <c r="K144" s="128"/>
      <c r="L144" s="128"/>
      <c r="M144" s="128"/>
      <c r="N144" s="128"/>
      <c r="O144" s="128"/>
    </row>
    <row r="145" ht="15.6" spans="1:15">
      <c r="A145" s="125"/>
      <c r="B145" s="126"/>
      <c r="C145" s="127"/>
      <c r="D145" s="128"/>
      <c r="E145" s="128"/>
      <c r="F145" s="128"/>
      <c r="G145" s="128"/>
      <c r="H145" s="128"/>
      <c r="I145" s="128"/>
      <c r="J145" s="128"/>
      <c r="K145" s="128"/>
      <c r="L145" s="128"/>
      <c r="M145" s="128"/>
      <c r="N145" s="128"/>
      <c r="O145" s="128"/>
    </row>
    <row r="146" ht="181.5" customHeight="1" spans="1:17">
      <c r="A146" s="125"/>
      <c r="B146" s="126"/>
      <c r="C146" s="127"/>
      <c r="D146" s="128"/>
      <c r="E146" s="128"/>
      <c r="F146" s="128"/>
      <c r="G146" s="128"/>
      <c r="H146" s="128"/>
      <c r="I146" s="128"/>
      <c r="J146" s="128"/>
      <c r="K146" s="128"/>
      <c r="L146" s="128"/>
      <c r="M146" s="128"/>
      <c r="N146" s="128"/>
      <c r="O146" s="128"/>
      <c r="P146" s="190"/>
      <c r="Q146" s="53"/>
    </row>
    <row r="147" ht="15.6" spans="1:15">
      <c r="A147" s="124"/>
      <c r="B147" s="123" t="s">
        <v>58</v>
      </c>
      <c r="C147" s="123"/>
      <c r="D147" s="123"/>
      <c r="E147" s="123"/>
      <c r="F147" s="123"/>
      <c r="G147" s="123"/>
      <c r="H147" s="123"/>
      <c r="I147" s="123"/>
      <c r="J147" s="123"/>
      <c r="K147" s="123"/>
      <c r="L147" s="123"/>
      <c r="M147" s="123"/>
      <c r="N147" s="123"/>
      <c r="O147" s="123"/>
    </row>
    <row r="148" ht="24" customHeight="1" spans="1:15">
      <c r="A148" s="70" t="s">
        <v>28</v>
      </c>
      <c r="B148" s="139" t="s">
        <v>97</v>
      </c>
      <c r="C148" s="140">
        <v>60</v>
      </c>
      <c r="D148" s="141">
        <v>0.7398</v>
      </c>
      <c r="E148" s="141">
        <v>0.0564</v>
      </c>
      <c r="F148" s="141">
        <v>9.98</v>
      </c>
      <c r="G148" s="141">
        <v>49.02</v>
      </c>
      <c r="H148" s="141">
        <v>0.0342</v>
      </c>
      <c r="I148" s="141">
        <v>2.016</v>
      </c>
      <c r="J148" s="141">
        <v>0</v>
      </c>
      <c r="K148" s="141">
        <v>8.04</v>
      </c>
      <c r="L148" s="141">
        <v>15.456</v>
      </c>
      <c r="M148" s="141">
        <v>31.6596</v>
      </c>
      <c r="N148" s="141">
        <v>21.6282</v>
      </c>
      <c r="O148" s="141">
        <v>0.3984</v>
      </c>
    </row>
    <row r="149" ht="27.6" spans="1:15">
      <c r="A149" s="70" t="s">
        <v>30</v>
      </c>
      <c r="B149" s="71" t="s">
        <v>31</v>
      </c>
      <c r="C149" s="72" t="s">
        <v>32</v>
      </c>
      <c r="D149" s="73">
        <v>11.45</v>
      </c>
      <c r="E149" s="73">
        <v>12.46</v>
      </c>
      <c r="F149" s="73">
        <v>31.32</v>
      </c>
      <c r="G149" s="73">
        <v>289.95</v>
      </c>
      <c r="H149" s="73">
        <v>0.1005</v>
      </c>
      <c r="I149" s="73">
        <v>0.495</v>
      </c>
      <c r="J149" s="73">
        <v>23.9</v>
      </c>
      <c r="K149" s="73">
        <v>4.799</v>
      </c>
      <c r="L149" s="73">
        <v>31.695</v>
      </c>
      <c r="M149" s="73">
        <v>147.63</v>
      </c>
      <c r="N149" s="73">
        <v>38.175</v>
      </c>
      <c r="O149" s="73">
        <v>2.0755</v>
      </c>
    </row>
    <row r="150" ht="24" spans="1:15">
      <c r="A150" s="74" t="s">
        <v>98</v>
      </c>
      <c r="B150" s="71" t="s">
        <v>99</v>
      </c>
      <c r="C150" s="72">
        <v>200</v>
      </c>
      <c r="D150" s="73">
        <v>1.58</v>
      </c>
      <c r="E150" s="73">
        <v>3.544</v>
      </c>
      <c r="F150" s="73">
        <v>7.598</v>
      </c>
      <c r="G150" s="73">
        <v>78.6</v>
      </c>
      <c r="H150" s="73">
        <v>0.056</v>
      </c>
      <c r="I150" s="73">
        <v>1.588</v>
      </c>
      <c r="J150" s="73">
        <v>24.4</v>
      </c>
      <c r="K150" s="73">
        <v>0</v>
      </c>
      <c r="L150" s="73">
        <v>151.92</v>
      </c>
      <c r="M150" s="73">
        <v>124.56</v>
      </c>
      <c r="N150" s="73">
        <v>21.34</v>
      </c>
      <c r="O150" s="73">
        <v>0.448</v>
      </c>
    </row>
    <row r="151" ht="36" spans="1:15">
      <c r="A151" s="75" t="s">
        <v>57</v>
      </c>
      <c r="B151" s="71" t="s">
        <v>65</v>
      </c>
      <c r="C151" s="76">
        <v>30</v>
      </c>
      <c r="D151" s="73">
        <v>2.28</v>
      </c>
      <c r="E151" s="73">
        <v>0.24</v>
      </c>
      <c r="F151" s="73">
        <v>14.76</v>
      </c>
      <c r="G151" s="73">
        <v>70.5</v>
      </c>
      <c r="H151" s="73">
        <v>0.033</v>
      </c>
      <c r="I151" s="73">
        <v>0</v>
      </c>
      <c r="J151" s="73">
        <v>0</v>
      </c>
      <c r="K151" s="73">
        <v>0.33</v>
      </c>
      <c r="L151" s="73">
        <v>6</v>
      </c>
      <c r="M151" s="73">
        <v>19.5</v>
      </c>
      <c r="N151" s="73">
        <v>4.2</v>
      </c>
      <c r="O151" s="73">
        <v>0.33</v>
      </c>
    </row>
    <row r="152" ht="15.6" spans="1:16">
      <c r="A152" s="64"/>
      <c r="B152" s="113" t="s">
        <v>37</v>
      </c>
      <c r="C152" s="114">
        <v>520</v>
      </c>
      <c r="D152" s="115">
        <f t="shared" ref="D152:O152" si="12">SUM(D148:D151)</f>
        <v>16.0498</v>
      </c>
      <c r="E152" s="115">
        <f t="shared" si="12"/>
        <v>16.3004</v>
      </c>
      <c r="F152" s="115">
        <f t="shared" si="12"/>
        <v>63.658</v>
      </c>
      <c r="G152" s="115">
        <f t="shared" si="12"/>
        <v>488.07</v>
      </c>
      <c r="H152" s="115">
        <f t="shared" si="12"/>
        <v>0.2237</v>
      </c>
      <c r="I152" s="115">
        <f t="shared" si="12"/>
        <v>4.099</v>
      </c>
      <c r="J152" s="115">
        <f t="shared" si="12"/>
        <v>48.3</v>
      </c>
      <c r="K152" s="115">
        <f t="shared" si="12"/>
        <v>13.169</v>
      </c>
      <c r="L152" s="115">
        <f t="shared" si="12"/>
        <v>205.071</v>
      </c>
      <c r="M152" s="115">
        <f t="shared" si="12"/>
        <v>323.3496</v>
      </c>
      <c r="N152" s="115">
        <f t="shared" si="12"/>
        <v>85.3432</v>
      </c>
      <c r="O152" s="115">
        <f t="shared" si="12"/>
        <v>3.2519</v>
      </c>
      <c r="P152" s="96">
        <v>0.2</v>
      </c>
    </row>
    <row r="153" ht="15.6" spans="1:15">
      <c r="A153" s="185"/>
      <c r="B153" s="186"/>
      <c r="C153" s="187"/>
      <c r="D153" s="188"/>
      <c r="E153" s="188"/>
      <c r="F153" s="188"/>
      <c r="G153" s="188"/>
      <c r="H153" s="188"/>
      <c r="I153" s="188"/>
      <c r="J153" s="188"/>
      <c r="K153" s="188"/>
      <c r="L153" s="188"/>
      <c r="M153" s="188"/>
      <c r="N153" s="188"/>
      <c r="O153" s="191"/>
    </row>
    <row r="154" ht="15.6" spans="1:15">
      <c r="A154" s="124"/>
      <c r="B154" s="123" t="s">
        <v>66</v>
      </c>
      <c r="C154" s="123"/>
      <c r="D154" s="123"/>
      <c r="E154" s="123"/>
      <c r="F154" s="123"/>
      <c r="G154" s="123"/>
      <c r="H154" s="123"/>
      <c r="I154" s="123"/>
      <c r="J154" s="123"/>
      <c r="K154" s="123"/>
      <c r="L154" s="123"/>
      <c r="M154" s="123"/>
      <c r="N154" s="123"/>
      <c r="O154" s="123"/>
    </row>
    <row r="155" s="45" customFormat="1" ht="36" spans="1:16">
      <c r="A155" s="75" t="s">
        <v>39</v>
      </c>
      <c r="B155" s="71" t="s">
        <v>100</v>
      </c>
      <c r="C155" s="76">
        <v>180</v>
      </c>
      <c r="D155" s="73">
        <v>1.62</v>
      </c>
      <c r="E155" s="73">
        <v>0.36</v>
      </c>
      <c r="F155" s="73">
        <v>14.58</v>
      </c>
      <c r="G155" s="73">
        <v>77.4</v>
      </c>
      <c r="H155" s="73">
        <v>0.07</v>
      </c>
      <c r="I155" s="73">
        <v>108</v>
      </c>
      <c r="J155" s="73"/>
      <c r="K155" s="73">
        <v>0.36</v>
      </c>
      <c r="L155" s="73">
        <v>61.2</v>
      </c>
      <c r="M155" s="73">
        <v>41.4</v>
      </c>
      <c r="N155" s="73">
        <v>23.4</v>
      </c>
      <c r="O155" s="73">
        <v>0.54</v>
      </c>
      <c r="P155" s="97"/>
    </row>
    <row r="156" ht="41.4" spans="1:15">
      <c r="A156" s="142" t="s">
        <v>101</v>
      </c>
      <c r="B156" s="71" t="s">
        <v>102</v>
      </c>
      <c r="C156" s="72" t="s">
        <v>94</v>
      </c>
      <c r="D156" s="73">
        <v>12.475</v>
      </c>
      <c r="E156" s="73">
        <v>15.68</v>
      </c>
      <c r="F156" s="73">
        <v>19.335</v>
      </c>
      <c r="G156" s="73">
        <v>271.5</v>
      </c>
      <c r="H156" s="73">
        <v>0.12</v>
      </c>
      <c r="I156" s="73">
        <v>18.765</v>
      </c>
      <c r="J156" s="73">
        <v>39</v>
      </c>
      <c r="K156" s="73">
        <v>4.67</v>
      </c>
      <c r="L156" s="73">
        <v>89.15</v>
      </c>
      <c r="M156" s="73">
        <v>148.63</v>
      </c>
      <c r="N156" s="73">
        <v>39.69</v>
      </c>
      <c r="O156" s="73">
        <v>2.225</v>
      </c>
    </row>
    <row r="157" ht="24" spans="1:15">
      <c r="A157" s="74" t="s">
        <v>33</v>
      </c>
      <c r="B157" s="71" t="s">
        <v>34</v>
      </c>
      <c r="C157" s="72">
        <v>200</v>
      </c>
      <c r="D157" s="73">
        <v>0.662</v>
      </c>
      <c r="E157" s="73">
        <v>0.09</v>
      </c>
      <c r="F157" s="73">
        <v>22.034</v>
      </c>
      <c r="G157" s="73">
        <v>92.8</v>
      </c>
      <c r="H157" s="73">
        <v>0.016</v>
      </c>
      <c r="I157" s="73">
        <v>0.726</v>
      </c>
      <c r="J157" s="73">
        <v>0</v>
      </c>
      <c r="K157" s="73">
        <v>0.508</v>
      </c>
      <c r="L157" s="73">
        <v>32.18</v>
      </c>
      <c r="M157" s="73">
        <v>23.44</v>
      </c>
      <c r="N157" s="73">
        <v>17.46</v>
      </c>
      <c r="O157" s="73">
        <v>0.668</v>
      </c>
    </row>
    <row r="158" ht="36" spans="1:15">
      <c r="A158" s="75" t="s">
        <v>35</v>
      </c>
      <c r="B158" s="71" t="s">
        <v>36</v>
      </c>
      <c r="C158" s="76">
        <v>20</v>
      </c>
      <c r="D158" s="73">
        <v>1.32</v>
      </c>
      <c r="E158" s="73">
        <v>0.24</v>
      </c>
      <c r="F158" s="73">
        <v>7.92</v>
      </c>
      <c r="G158" s="73">
        <v>39.6</v>
      </c>
      <c r="H158" s="73">
        <v>0.034</v>
      </c>
      <c r="I158" s="73">
        <v>0</v>
      </c>
      <c r="J158" s="73">
        <v>0</v>
      </c>
      <c r="K158" s="73">
        <v>0.28</v>
      </c>
      <c r="L158" s="73">
        <v>5.8</v>
      </c>
      <c r="M158" s="73">
        <v>30</v>
      </c>
      <c r="N158" s="73">
        <v>9.4</v>
      </c>
      <c r="O158" s="73">
        <v>0.78</v>
      </c>
    </row>
    <row r="159" ht="15.6" spans="1:16">
      <c r="A159" s="64"/>
      <c r="B159" s="113" t="s">
        <v>37</v>
      </c>
      <c r="C159" s="114">
        <v>600</v>
      </c>
      <c r="D159" s="115">
        <f>SUM(D155:D158)</f>
        <v>16.077</v>
      </c>
      <c r="E159" s="115">
        <f t="shared" ref="E159:O159" si="13">SUM(E155:E158)</f>
        <v>16.37</v>
      </c>
      <c r="F159" s="115">
        <f t="shared" si="13"/>
        <v>63.869</v>
      </c>
      <c r="G159" s="115">
        <f t="shared" si="13"/>
        <v>481.3</v>
      </c>
      <c r="H159" s="115">
        <f t="shared" si="13"/>
        <v>0.24</v>
      </c>
      <c r="I159" s="115">
        <f t="shared" si="13"/>
        <v>127.491</v>
      </c>
      <c r="J159" s="115">
        <f t="shared" si="13"/>
        <v>39</v>
      </c>
      <c r="K159" s="115">
        <f t="shared" si="13"/>
        <v>5.818</v>
      </c>
      <c r="L159" s="115">
        <f t="shared" si="13"/>
        <v>188.33</v>
      </c>
      <c r="M159" s="115">
        <f t="shared" si="13"/>
        <v>243.47</v>
      </c>
      <c r="N159" s="115">
        <f t="shared" si="13"/>
        <v>89.95</v>
      </c>
      <c r="O159" s="115">
        <f t="shared" si="13"/>
        <v>4.213</v>
      </c>
      <c r="P159" s="96">
        <v>0.2</v>
      </c>
    </row>
    <row r="160" ht="15.6" spans="1:15">
      <c r="A160" s="185"/>
      <c r="B160" s="186"/>
      <c r="C160" s="187"/>
      <c r="D160" s="188"/>
      <c r="E160" s="188"/>
      <c r="F160" s="188"/>
      <c r="G160" s="188"/>
      <c r="H160" s="188"/>
      <c r="I160" s="188"/>
      <c r="J160" s="188"/>
      <c r="K160" s="188"/>
      <c r="L160" s="188"/>
      <c r="M160" s="188"/>
      <c r="N160" s="188"/>
      <c r="O160" s="188"/>
    </row>
    <row r="161" ht="15.6" spans="1:15">
      <c r="A161" s="124"/>
      <c r="B161" s="123" t="s">
        <v>75</v>
      </c>
      <c r="C161" s="123"/>
      <c r="D161" s="123"/>
      <c r="E161" s="123"/>
      <c r="F161" s="123"/>
      <c r="G161" s="123"/>
      <c r="H161" s="123"/>
      <c r="I161" s="123"/>
      <c r="J161" s="123"/>
      <c r="K161" s="123"/>
      <c r="L161" s="123"/>
      <c r="M161" s="123"/>
      <c r="N161" s="123"/>
      <c r="O161" s="123"/>
    </row>
    <row r="162" ht="24" spans="1:15">
      <c r="A162" s="75" t="s">
        <v>76</v>
      </c>
      <c r="B162" s="118" t="s">
        <v>77</v>
      </c>
      <c r="C162" s="119">
        <v>80</v>
      </c>
      <c r="D162" s="73">
        <v>1.0496</v>
      </c>
      <c r="E162" s="73">
        <v>2.5992</v>
      </c>
      <c r="F162" s="73">
        <v>5.1728</v>
      </c>
      <c r="G162" s="73">
        <v>48.32</v>
      </c>
      <c r="H162" s="73">
        <v>0.0176</v>
      </c>
      <c r="I162" s="73">
        <v>13.6784</v>
      </c>
      <c r="J162" s="73">
        <v>0</v>
      </c>
      <c r="K162" s="73">
        <v>6.712</v>
      </c>
      <c r="L162" s="73">
        <v>19.9768</v>
      </c>
      <c r="M162" s="73">
        <v>22.6456</v>
      </c>
      <c r="N162" s="73">
        <v>12.0728</v>
      </c>
      <c r="O162" s="73">
        <v>0.3728</v>
      </c>
    </row>
    <row r="163" ht="27.6" spans="1:15">
      <c r="A163" s="70" t="s">
        <v>28</v>
      </c>
      <c r="B163" s="71" t="s">
        <v>103</v>
      </c>
      <c r="C163" s="72" t="s">
        <v>79</v>
      </c>
      <c r="D163" s="73">
        <v>15.16</v>
      </c>
      <c r="E163" s="73">
        <v>16.19</v>
      </c>
      <c r="F163" s="73">
        <v>44.63</v>
      </c>
      <c r="G163" s="73">
        <v>386.76</v>
      </c>
      <c r="H163" s="73">
        <v>0.262083333333333</v>
      </c>
      <c r="I163" s="73">
        <v>1.48809523809524</v>
      </c>
      <c r="J163" s="73">
        <v>71.9791666666667</v>
      </c>
      <c r="K163" s="73">
        <v>1.72559523809524</v>
      </c>
      <c r="L163" s="73">
        <v>41.5929761904762</v>
      </c>
      <c r="M163" s="73">
        <v>320.778571428571</v>
      </c>
      <c r="N163" s="73">
        <v>154.604821428571</v>
      </c>
      <c r="O163" s="73">
        <v>6.22809523809524</v>
      </c>
    </row>
    <row r="164" ht="24" spans="1:15">
      <c r="A164" s="75" t="s">
        <v>54</v>
      </c>
      <c r="B164" s="71" t="s">
        <v>55</v>
      </c>
      <c r="C164" s="76" t="s">
        <v>56</v>
      </c>
      <c r="D164" s="73">
        <v>0.112</v>
      </c>
      <c r="E164" s="73">
        <v>0.018</v>
      </c>
      <c r="F164" s="73">
        <v>10.15</v>
      </c>
      <c r="G164" s="73">
        <v>41.32</v>
      </c>
      <c r="H164" s="73">
        <v>-0.000800000000000001</v>
      </c>
      <c r="I164" s="73">
        <v>2.03</v>
      </c>
      <c r="J164" s="73">
        <v>0</v>
      </c>
      <c r="K164" s="73">
        <v>0.006</v>
      </c>
      <c r="L164" s="73">
        <v>13.25</v>
      </c>
      <c r="M164" s="73">
        <v>3.96</v>
      </c>
      <c r="N164" s="73">
        <v>2.16</v>
      </c>
      <c r="O164" s="73">
        <v>0.333</v>
      </c>
    </row>
    <row r="165" ht="36" spans="1:15">
      <c r="A165" s="75" t="s">
        <v>57</v>
      </c>
      <c r="B165" s="71" t="s">
        <v>65</v>
      </c>
      <c r="C165" s="76">
        <v>45</v>
      </c>
      <c r="D165" s="73">
        <v>3.42</v>
      </c>
      <c r="E165" s="73">
        <v>0.36</v>
      </c>
      <c r="F165" s="73">
        <v>22.14</v>
      </c>
      <c r="G165" s="73">
        <v>105.75</v>
      </c>
      <c r="H165" s="73">
        <v>0.0495</v>
      </c>
      <c r="I165" s="73">
        <v>0</v>
      </c>
      <c r="J165" s="73">
        <v>0</v>
      </c>
      <c r="K165" s="73">
        <v>0.495</v>
      </c>
      <c r="L165" s="73">
        <v>9</v>
      </c>
      <c r="M165" s="73">
        <v>29.25</v>
      </c>
      <c r="N165" s="73">
        <v>6.3</v>
      </c>
      <c r="O165" s="73">
        <v>0.495</v>
      </c>
    </row>
    <row r="166" ht="15.6" spans="1:16">
      <c r="A166" s="64"/>
      <c r="B166" s="113" t="s">
        <v>37</v>
      </c>
      <c r="C166" s="114">
        <v>553</v>
      </c>
      <c r="D166" s="115">
        <f>SUM(D162:D165)</f>
        <v>19.7416</v>
      </c>
      <c r="E166" s="115">
        <f t="shared" ref="E166:O166" si="14">SUM(E162:E165)</f>
        <v>19.1672</v>
      </c>
      <c r="F166" s="115">
        <f t="shared" si="14"/>
        <v>82.0928</v>
      </c>
      <c r="G166" s="115">
        <f t="shared" si="14"/>
        <v>582.15</v>
      </c>
      <c r="H166" s="115">
        <f t="shared" si="14"/>
        <v>0.328383333333333</v>
      </c>
      <c r="I166" s="115">
        <f t="shared" si="14"/>
        <v>17.1964952380952</v>
      </c>
      <c r="J166" s="115">
        <f t="shared" si="14"/>
        <v>71.9791666666667</v>
      </c>
      <c r="K166" s="115">
        <f t="shared" si="14"/>
        <v>8.93859523809524</v>
      </c>
      <c r="L166" s="115">
        <f t="shared" si="14"/>
        <v>83.8197761904762</v>
      </c>
      <c r="M166" s="115">
        <f t="shared" si="14"/>
        <v>376.634171428571</v>
      </c>
      <c r="N166" s="115">
        <f t="shared" si="14"/>
        <v>175.137621428571</v>
      </c>
      <c r="O166" s="115">
        <f t="shared" si="14"/>
        <v>7.42889523809524</v>
      </c>
      <c r="P166" s="96">
        <v>0.25</v>
      </c>
    </row>
    <row r="167" ht="15.6" spans="1:15">
      <c r="A167" s="64"/>
      <c r="B167" s="113" t="s">
        <v>104</v>
      </c>
      <c r="C167" s="114">
        <f>C124+'Меню младшие 1-4 кл'!C140+C132+C152+C159+C166</f>
        <v>3266</v>
      </c>
      <c r="D167" s="114">
        <f>D124+'Меню младшие 1-4 кл'!D140+D132+D152+D159+D166</f>
        <v>107.430533333333</v>
      </c>
      <c r="E167" s="114">
        <f>E124+'Меню младшие 1-4 кл'!E140+E132+E152+E159+E166</f>
        <v>107.4183</v>
      </c>
      <c r="F167" s="114">
        <f>F124+'Меню младшие 1-4 кл'!F140+F132+F152+F159+F166</f>
        <v>433.3228</v>
      </c>
      <c r="G167" s="114">
        <f>G124+'Меню младшие 1-4 кл'!G140+G132+G152+G159+G166</f>
        <v>3172.01666666667</v>
      </c>
      <c r="H167" s="114">
        <f>H124+'Меню младшие 1-4 кл'!H140+H132+H152+H159+H166</f>
        <v>1.38215</v>
      </c>
      <c r="I167" s="114">
        <f>I124+'Меню младшие 1-4 кл'!I140+I132+I152+I159+I166</f>
        <v>236.911995238095</v>
      </c>
      <c r="J167" s="114">
        <f>J124+'Меню младшие 1-4 кл'!J140+J132+J152+J159+J166</f>
        <v>240.619166666667</v>
      </c>
      <c r="K167" s="114">
        <f>K124+'Меню младшие 1-4 кл'!K140+K132+K152+K159+K166</f>
        <v>40.4350952380952</v>
      </c>
      <c r="L167" s="114">
        <f>L124+'Меню младшие 1-4 кл'!L140+L132+L152+L159+L166</f>
        <v>1124.87284285714</v>
      </c>
      <c r="M167" s="114">
        <f>M124+'Меню младшие 1-4 кл'!M140+M132+M152+M159+M166</f>
        <v>1821.0903047619</v>
      </c>
      <c r="N167" s="114">
        <f>N124+'Меню младшие 1-4 кл'!N140+N132+N152+N159+N166</f>
        <v>580.247154761905</v>
      </c>
      <c r="O167" s="114">
        <f>O124+'Меню младшие 1-4 кл'!O140+O132+O152+O159+O166</f>
        <v>28.0093619047619</v>
      </c>
    </row>
    <row r="168" ht="15.6" spans="1:15">
      <c r="A168" s="144"/>
      <c r="B168" s="145" t="s">
        <v>105</v>
      </c>
      <c r="C168" s="146">
        <f t="shared" ref="C168:O168" si="15">C105+C167</f>
        <v>6507</v>
      </c>
      <c r="D168" s="146">
        <f t="shared" si="15"/>
        <v>214.880633333333</v>
      </c>
      <c r="E168" s="146">
        <f t="shared" si="15"/>
        <v>214.008</v>
      </c>
      <c r="F168" s="146">
        <f t="shared" si="15"/>
        <v>892.5948</v>
      </c>
      <c r="G168" s="146">
        <f t="shared" si="15"/>
        <v>6394.21</v>
      </c>
      <c r="H168" s="146">
        <f t="shared" si="15"/>
        <v>2.79808333333333</v>
      </c>
      <c r="I168" s="146">
        <f t="shared" si="15"/>
        <v>301.217095238095</v>
      </c>
      <c r="J168" s="146">
        <f t="shared" si="15"/>
        <v>519.639166666667</v>
      </c>
      <c r="K168" s="146">
        <f t="shared" si="15"/>
        <v>68.0365952380952</v>
      </c>
      <c r="L168" s="146">
        <f t="shared" si="15"/>
        <v>2337.19034285714</v>
      </c>
      <c r="M168" s="146">
        <f t="shared" si="15"/>
        <v>3905.37345476191</v>
      </c>
      <c r="N168" s="146">
        <f t="shared" si="15"/>
        <v>1167.7659547619</v>
      </c>
      <c r="O168" s="146">
        <f t="shared" si="15"/>
        <v>59.9608619047619</v>
      </c>
    </row>
    <row r="169" ht="15.6" spans="1:16">
      <c r="A169" s="144"/>
      <c r="B169" s="145" t="s">
        <v>106</v>
      </c>
      <c r="C169" s="147">
        <f>C168/12</f>
        <v>542.25</v>
      </c>
      <c r="D169" s="148">
        <f t="shared" ref="D169:O169" si="16">D168/12</f>
        <v>17.9067194444444</v>
      </c>
      <c r="E169" s="148">
        <f t="shared" si="16"/>
        <v>17.834</v>
      </c>
      <c r="F169" s="148">
        <f t="shared" si="16"/>
        <v>74.3829</v>
      </c>
      <c r="G169" s="148">
        <f t="shared" si="16"/>
        <v>532.850833333333</v>
      </c>
      <c r="H169" s="148">
        <f t="shared" si="16"/>
        <v>0.233173611111111</v>
      </c>
      <c r="I169" s="148">
        <f t="shared" si="16"/>
        <v>25.1014246031746</v>
      </c>
      <c r="J169" s="148">
        <f t="shared" si="16"/>
        <v>43.3032638888889</v>
      </c>
      <c r="K169" s="148">
        <f t="shared" si="16"/>
        <v>5.66971626984127</v>
      </c>
      <c r="L169" s="148">
        <f t="shared" si="16"/>
        <v>194.765861904762</v>
      </c>
      <c r="M169" s="148">
        <f t="shared" si="16"/>
        <v>325.447787896825</v>
      </c>
      <c r="N169" s="148">
        <f t="shared" si="16"/>
        <v>97.313829563492</v>
      </c>
      <c r="O169" s="148">
        <f t="shared" si="16"/>
        <v>4.99673849206349</v>
      </c>
      <c r="P169" s="47" t="s">
        <v>107</v>
      </c>
    </row>
    <row r="173" spans="4:15">
      <c r="D173" s="149"/>
      <c r="E173" s="149"/>
      <c r="F173" s="149"/>
      <c r="G173" s="149"/>
      <c r="H173" s="149"/>
      <c r="I173" s="149"/>
      <c r="J173" s="149"/>
      <c r="K173" s="149"/>
      <c r="L173" s="149"/>
      <c r="M173" s="149"/>
      <c r="N173" s="149"/>
      <c r="O173" s="149"/>
    </row>
  </sheetData>
  <autoFilter xmlns:etc="http://www.wps.cn/officeDocument/2017/etCustomData" ref="A2:A182" etc:filterBottomFollowUsedRange="0">
    <extLst/>
  </autoFilter>
  <mergeCells count="25">
    <mergeCell ref="B20:K20"/>
    <mergeCell ref="B21:K21"/>
    <mergeCell ref="B22:K22"/>
    <mergeCell ref="B50:O50"/>
    <mergeCell ref="J51:O51"/>
    <mergeCell ref="B53:O53"/>
    <mergeCell ref="B54:O54"/>
    <mergeCell ref="B61:O61"/>
    <mergeCell ref="A68:O68"/>
    <mergeCell ref="B69:O69"/>
    <mergeCell ref="A81:O81"/>
    <mergeCell ref="C82:O82"/>
    <mergeCell ref="A90:O90"/>
    <mergeCell ref="B91:O91"/>
    <mergeCell ref="B99:O99"/>
    <mergeCell ref="B118:O118"/>
    <mergeCell ref="B119:O119"/>
    <mergeCell ref="A125:O125"/>
    <mergeCell ref="B126:O126"/>
    <mergeCell ref="B134:O134"/>
    <mergeCell ref="B147:O147"/>
    <mergeCell ref="B154:O154"/>
    <mergeCell ref="B161:O161"/>
    <mergeCell ref="A2:A51"/>
    <mergeCell ref="B2:O3"/>
  </mergeCells>
  <pageMargins left="0.7" right="0.7" top="0.75" bottom="0.75" header="0.3" footer="0.3"/>
  <pageSetup paperSize="9" scale="56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R160"/>
  <sheetViews>
    <sheetView zoomScale="82" zoomScaleNormal="82" topLeftCell="A112" workbookViewId="0">
      <selection activeCell="A147" sqref="A147:O147"/>
    </sheetView>
  </sheetViews>
  <sheetFormatPr defaultColWidth="9.14814814814815" defaultRowHeight="14.4"/>
  <cols>
    <col min="1" max="1" width="28.6481481481481" style="46" customWidth="1"/>
    <col min="2" max="2" width="55.0185185185185" style="46" customWidth="1"/>
    <col min="3" max="3" width="11.0277777777778" style="46" customWidth="1"/>
    <col min="4" max="4" width="11.8333333333333" style="46" customWidth="1"/>
    <col min="5" max="6" width="9.14814814814815" style="46"/>
    <col min="7" max="7" width="11.0277777777778" style="46" customWidth="1"/>
    <col min="8" max="9" width="9.14814814814815" style="46"/>
    <col min="10" max="10" width="11.2962962962963" style="46" customWidth="1"/>
    <col min="11" max="11" width="9.14814814814815" style="46"/>
    <col min="12" max="12" width="11.0277777777778" style="46" customWidth="1"/>
    <col min="13" max="13" width="11.9722222222222" style="46" customWidth="1"/>
    <col min="14" max="14" width="11.2962962962963" style="46" customWidth="1"/>
    <col min="15" max="15" width="9.14814814814815" style="46"/>
    <col min="16" max="16" width="9.14814814814815" style="46" hidden="1" customWidth="1"/>
    <col min="17" max="17" width="9.14814814814815" style="47" hidden="1" customWidth="1"/>
    <col min="18" max="18" width="9.14814814814815" style="45"/>
    <col min="19" max="16384" width="9.14814814814815" style="46"/>
  </cols>
  <sheetData>
    <row r="2" spans="1:15">
      <c r="A2" s="48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</row>
    <row r="3" spans="1:15">
      <c r="A3" s="48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</row>
    <row r="4" ht="17.4" spans="1:15">
      <c r="A4" s="48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</row>
    <row r="5" ht="17.4" spans="1:15">
      <c r="A5" s="48"/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</row>
    <row r="6" ht="17.4" spans="1:15">
      <c r="A6" s="48"/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</row>
    <row r="7" ht="17.4" spans="1:15">
      <c r="A7" s="48"/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</row>
    <row r="8" ht="17.4" spans="1:15">
      <c r="A8" s="48"/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</row>
    <row r="9" ht="17.4" spans="1:15">
      <c r="A9" s="48"/>
      <c r="M9" s="49"/>
      <c r="N9" s="49"/>
      <c r="O9" s="49"/>
    </row>
    <row r="10" ht="17.4" spans="1:15">
      <c r="A10" s="48"/>
      <c r="M10" s="49"/>
      <c r="N10" s="49"/>
      <c r="O10" s="49"/>
    </row>
    <row r="11" ht="17.4" spans="1:15">
      <c r="A11" s="48"/>
      <c r="M11" s="49"/>
      <c r="N11" s="49"/>
      <c r="O11" s="49"/>
    </row>
    <row r="12" ht="17.4" spans="1:15">
      <c r="A12" s="48"/>
      <c r="B12" s="50" t="s">
        <v>0</v>
      </c>
      <c r="C12" s="51"/>
      <c r="D12" s="52"/>
      <c r="E12" s="52"/>
      <c r="H12" s="53"/>
      <c r="I12" s="90" t="s">
        <v>1</v>
      </c>
      <c r="J12" s="90"/>
      <c r="K12" s="90"/>
      <c r="M12" s="49"/>
      <c r="N12" s="49"/>
      <c r="O12" s="49"/>
    </row>
    <row r="13" ht="17.4" spans="1:15">
      <c r="A13" s="48"/>
      <c r="B13" s="54" t="s">
        <v>2</v>
      </c>
      <c r="C13" s="51"/>
      <c r="D13" s="52"/>
      <c r="E13" s="52"/>
      <c r="H13" s="53"/>
      <c r="I13" s="90" t="s">
        <v>3</v>
      </c>
      <c r="J13" s="90"/>
      <c r="K13" s="90"/>
      <c r="M13" s="49"/>
      <c r="N13" s="49"/>
      <c r="O13" s="49"/>
    </row>
    <row r="14" ht="17.4" spans="1:15">
      <c r="A14" s="48"/>
      <c r="B14" s="55"/>
      <c r="C14" s="56"/>
      <c r="D14" s="52"/>
      <c r="E14" s="52"/>
      <c r="H14" s="53"/>
      <c r="L14" s="52"/>
      <c r="M14" s="49"/>
      <c r="N14" s="49"/>
      <c r="O14" s="49"/>
    </row>
    <row r="15" ht="17.4" spans="1:15">
      <c r="A15" s="48"/>
      <c r="B15" s="57" t="s">
        <v>4</v>
      </c>
      <c r="C15" s="51"/>
      <c r="D15" s="52"/>
      <c r="E15" s="52"/>
      <c r="H15" s="53"/>
      <c r="I15" s="91" t="s">
        <v>5</v>
      </c>
      <c r="J15" s="91"/>
      <c r="K15" s="91"/>
      <c r="L15" s="92"/>
      <c r="M15" s="49"/>
      <c r="N15" s="49"/>
      <c r="O15" s="49"/>
    </row>
    <row r="16" ht="17.4" spans="1:15">
      <c r="A16" s="48"/>
      <c r="B16" s="51"/>
      <c r="C16" s="51"/>
      <c r="D16" s="52"/>
      <c r="E16" s="52"/>
      <c r="F16" s="52"/>
      <c r="G16" s="52"/>
      <c r="H16" s="52"/>
      <c r="I16" s="52"/>
      <c r="J16" s="93"/>
      <c r="K16" s="94"/>
      <c r="L16" s="92"/>
      <c r="M16" s="49"/>
      <c r="N16" s="49"/>
      <c r="O16" s="49"/>
    </row>
    <row r="17" ht="17.4" spans="1:15">
      <c r="A17" s="48"/>
      <c r="B17" s="58"/>
      <c r="C17" s="59"/>
      <c r="D17" s="52"/>
      <c r="E17" s="52"/>
      <c r="F17" s="52"/>
      <c r="G17" s="52"/>
      <c r="H17" s="53"/>
      <c r="M17" s="49"/>
      <c r="N17" s="49"/>
      <c r="O17" s="49"/>
    </row>
    <row r="18" ht="17.4" spans="1:15">
      <c r="A18" s="48"/>
      <c r="B18" s="59"/>
      <c r="C18" s="52"/>
      <c r="D18" s="52"/>
      <c r="E18" s="52"/>
      <c r="F18" s="52"/>
      <c r="G18" s="52"/>
      <c r="H18" s="52"/>
      <c r="I18" s="52"/>
      <c r="J18" s="93"/>
      <c r="K18" s="93"/>
      <c r="L18" s="95"/>
      <c r="M18" s="49"/>
      <c r="N18" s="49"/>
      <c r="O18" s="49"/>
    </row>
    <row r="19" ht="17.4" spans="1:15">
      <c r="A19" s="48"/>
      <c r="B19" s="59"/>
      <c r="C19" s="52"/>
      <c r="D19" s="52"/>
      <c r="E19" s="52"/>
      <c r="F19" s="52"/>
      <c r="G19" s="52"/>
      <c r="H19" s="52"/>
      <c r="I19" s="52"/>
      <c r="J19" s="93"/>
      <c r="K19" s="93"/>
      <c r="L19" s="95"/>
      <c r="M19" s="49"/>
      <c r="N19" s="49"/>
      <c r="O19" s="49"/>
    </row>
    <row r="20" ht="34.8" spans="1:15">
      <c r="A20" s="48"/>
      <c r="B20" s="60" t="s">
        <v>6</v>
      </c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49"/>
      <c r="N20" s="49"/>
      <c r="O20" s="49"/>
    </row>
    <row r="21" ht="18" spans="1:15">
      <c r="A21" s="48"/>
      <c r="B21" s="61" t="s">
        <v>108</v>
      </c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49"/>
      <c r="N21" s="49"/>
      <c r="O21" s="49"/>
    </row>
    <row r="22" ht="18" spans="1:15">
      <c r="A22" s="48"/>
      <c r="B22" s="61" t="s">
        <v>109</v>
      </c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49"/>
      <c r="N22" s="49"/>
      <c r="O22" s="49"/>
    </row>
    <row r="23" ht="18" spans="1:15">
      <c r="A23" s="48"/>
      <c r="B23" s="62"/>
      <c r="C23" s="62"/>
      <c r="D23" s="62"/>
      <c r="E23" s="62"/>
      <c r="F23" s="62"/>
      <c r="G23" s="62"/>
      <c r="H23" s="62"/>
      <c r="I23" s="62"/>
      <c r="J23" s="62"/>
      <c r="K23" s="62"/>
      <c r="M23" s="49"/>
      <c r="N23" s="49"/>
      <c r="O23" s="49"/>
    </row>
    <row r="24" ht="17.4" spans="1:15">
      <c r="A24" s="48"/>
      <c r="M24" s="49"/>
      <c r="N24" s="49"/>
      <c r="O24" s="49"/>
    </row>
    <row r="25" ht="17.4" spans="1:1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</row>
    <row r="26" ht="17.4" spans="1:1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</row>
    <row r="27" ht="17.4" spans="1:1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</row>
    <row r="28" ht="17.4" spans="1:1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</row>
    <row r="29" ht="17.4" spans="1:1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</row>
    <row r="30" ht="17.4" spans="1:1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</row>
    <row r="31" ht="17.4" spans="1:1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</row>
    <row r="32" ht="17.4" spans="1:1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</row>
    <row r="33" ht="17.4" spans="1:1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</row>
    <row r="34" ht="17.4" spans="1:1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</row>
    <row r="35" ht="17.4" spans="1:1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</row>
    <row r="36" ht="17.4" spans="1:1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</row>
    <row r="37" ht="17.4" spans="1:1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</row>
    <row r="38" ht="17.4" spans="1:1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</row>
    <row r="39" ht="17.4" spans="1:1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</row>
    <row r="40" ht="17.4" spans="1:1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</row>
    <row r="41" ht="17.4" spans="1:15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</row>
    <row r="42" ht="17.4" spans="1:15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</row>
    <row r="43" ht="17.4" spans="1:15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</row>
    <row r="44" ht="17.4" spans="1:15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</row>
    <row r="45" ht="17.4" spans="1:15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</row>
    <row r="46" ht="17.4" spans="1:15">
      <c r="A46" s="4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</row>
    <row r="47" ht="17.4" spans="1:15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</row>
    <row r="48" ht="17.4" spans="1:15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</row>
    <row r="49" ht="17.4" spans="1:15">
      <c r="A49" s="48"/>
      <c r="B49" s="49" t="s">
        <v>110</v>
      </c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</row>
    <row r="50" spans="1:15">
      <c r="A50" s="48"/>
      <c r="B50" s="63" t="s">
        <v>111</v>
      </c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</row>
    <row r="51" spans="1:1">
      <c r="A51" s="48"/>
    </row>
    <row r="52" ht="26.4" spans="1:15">
      <c r="A52" s="64" t="s">
        <v>11</v>
      </c>
      <c r="B52" s="65" t="s">
        <v>12</v>
      </c>
      <c r="C52" s="65" t="s">
        <v>13</v>
      </c>
      <c r="D52" s="66" t="s">
        <v>14</v>
      </c>
      <c r="E52" s="66" t="s">
        <v>15</v>
      </c>
      <c r="F52" s="66" t="s">
        <v>16</v>
      </c>
      <c r="G52" s="66" t="s">
        <v>17</v>
      </c>
      <c r="H52" s="66" t="s">
        <v>18</v>
      </c>
      <c r="I52" s="66" t="s">
        <v>19</v>
      </c>
      <c r="J52" s="66" t="s">
        <v>20</v>
      </c>
      <c r="K52" s="66" t="s">
        <v>21</v>
      </c>
      <c r="L52" s="66" t="s">
        <v>22</v>
      </c>
      <c r="M52" s="66" t="s">
        <v>23</v>
      </c>
      <c r="N52" s="66" t="s">
        <v>24</v>
      </c>
      <c r="O52" s="66" t="s">
        <v>25</v>
      </c>
    </row>
    <row r="53" ht="15.6" spans="1:15">
      <c r="A53" s="67"/>
      <c r="B53" s="68" t="s">
        <v>26</v>
      </c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</row>
    <row r="54" ht="15.6" spans="1:15">
      <c r="A54" s="69"/>
      <c r="B54" s="68" t="s">
        <v>27</v>
      </c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</row>
    <row r="55" ht="37.5" customHeight="1" spans="1:15">
      <c r="A55" s="70" t="s">
        <v>30</v>
      </c>
      <c r="B55" s="71" t="s">
        <v>31</v>
      </c>
      <c r="C55" s="72" t="s">
        <v>112</v>
      </c>
      <c r="D55" s="73">
        <v>16.45</v>
      </c>
      <c r="E55" s="73">
        <v>17.16</v>
      </c>
      <c r="F55" s="73">
        <v>36.01</v>
      </c>
      <c r="G55" s="73">
        <v>323.64</v>
      </c>
      <c r="H55" s="73">
        <v>0.1005</v>
      </c>
      <c r="I55" s="73">
        <v>0.495</v>
      </c>
      <c r="J55" s="73">
        <v>23.9</v>
      </c>
      <c r="K55" s="73">
        <v>4.799</v>
      </c>
      <c r="L55" s="73">
        <v>31.695</v>
      </c>
      <c r="M55" s="73">
        <v>147.63</v>
      </c>
      <c r="N55" s="73">
        <v>38.175</v>
      </c>
      <c r="O55" s="73">
        <v>2.0755</v>
      </c>
    </row>
    <row r="56" ht="24" spans="1:15">
      <c r="A56" s="74" t="s">
        <v>33</v>
      </c>
      <c r="B56" s="71" t="s">
        <v>34</v>
      </c>
      <c r="C56" s="72">
        <v>200</v>
      </c>
      <c r="D56" s="73">
        <v>0.662</v>
      </c>
      <c r="E56" s="73">
        <v>0.09</v>
      </c>
      <c r="F56" s="73">
        <v>22.034</v>
      </c>
      <c r="G56" s="73">
        <v>92.8</v>
      </c>
      <c r="H56" s="73">
        <v>0.016</v>
      </c>
      <c r="I56" s="73">
        <v>0.726</v>
      </c>
      <c r="J56" s="73">
        <v>0</v>
      </c>
      <c r="K56" s="73">
        <v>0.508</v>
      </c>
      <c r="L56" s="73">
        <v>32.18</v>
      </c>
      <c r="M56" s="73">
        <v>23.44</v>
      </c>
      <c r="N56" s="73">
        <v>17.46</v>
      </c>
      <c r="O56" s="73">
        <v>0.668</v>
      </c>
    </row>
    <row r="57" ht="36" spans="1:15">
      <c r="A57" s="75" t="s">
        <v>57</v>
      </c>
      <c r="B57" s="71" t="s">
        <v>65</v>
      </c>
      <c r="C57" s="76">
        <v>35</v>
      </c>
      <c r="D57" s="73">
        <v>2.66</v>
      </c>
      <c r="E57" s="73">
        <v>0.28</v>
      </c>
      <c r="F57" s="73">
        <v>17.22</v>
      </c>
      <c r="G57" s="73">
        <v>82.25</v>
      </c>
      <c r="H57" s="73">
        <v>0.0385</v>
      </c>
      <c r="I57" s="73">
        <v>0</v>
      </c>
      <c r="J57" s="73">
        <v>0</v>
      </c>
      <c r="K57" s="73">
        <v>0.385</v>
      </c>
      <c r="L57" s="73">
        <v>7</v>
      </c>
      <c r="M57" s="73">
        <v>22.75</v>
      </c>
      <c r="N57" s="73">
        <v>4.9</v>
      </c>
      <c r="O57" s="73">
        <v>0.385</v>
      </c>
    </row>
    <row r="58" ht="38.25" customHeight="1" spans="1:15">
      <c r="A58" s="75" t="s">
        <v>35</v>
      </c>
      <c r="B58" s="71" t="s">
        <v>36</v>
      </c>
      <c r="C58" s="76">
        <v>40</v>
      </c>
      <c r="D58" s="73">
        <v>2.64</v>
      </c>
      <c r="E58" s="73">
        <v>0.48</v>
      </c>
      <c r="F58" s="73">
        <v>15.84</v>
      </c>
      <c r="G58" s="73">
        <v>79.2</v>
      </c>
      <c r="H58" s="73">
        <v>0.068</v>
      </c>
      <c r="I58" s="73">
        <v>0</v>
      </c>
      <c r="J58" s="73">
        <v>0</v>
      </c>
      <c r="K58" s="73">
        <v>0.56</v>
      </c>
      <c r="L58" s="73">
        <v>11.6</v>
      </c>
      <c r="M58" s="73">
        <v>60</v>
      </c>
      <c r="N58" s="73">
        <v>18.8</v>
      </c>
      <c r="O58" s="73">
        <v>1.56</v>
      </c>
    </row>
    <row r="59" ht="15.6" spans="1:18">
      <c r="A59" s="77"/>
      <c r="B59" s="78" t="s">
        <v>37</v>
      </c>
      <c r="C59" s="79">
        <v>553</v>
      </c>
      <c r="D59" s="80">
        <f>SUM(D55:D58)</f>
        <v>22.412</v>
      </c>
      <c r="E59" s="80">
        <v>21.91</v>
      </c>
      <c r="F59" s="80">
        <f t="shared" ref="F59:O59" si="0">SUM(F55:F58)</f>
        <v>91.104</v>
      </c>
      <c r="G59" s="80">
        <v>647.89</v>
      </c>
      <c r="H59" s="80">
        <f t="shared" si="0"/>
        <v>0.223</v>
      </c>
      <c r="I59" s="80">
        <f t="shared" si="0"/>
        <v>1.221</v>
      </c>
      <c r="J59" s="80">
        <f t="shared" si="0"/>
        <v>23.9</v>
      </c>
      <c r="K59" s="80">
        <f t="shared" si="0"/>
        <v>6.252</v>
      </c>
      <c r="L59" s="80">
        <f t="shared" si="0"/>
        <v>82.475</v>
      </c>
      <c r="M59" s="80">
        <f t="shared" si="0"/>
        <v>253.82</v>
      </c>
      <c r="N59" s="80">
        <f t="shared" si="0"/>
        <v>79.335</v>
      </c>
      <c r="O59" s="80">
        <f t="shared" si="0"/>
        <v>4.6885</v>
      </c>
      <c r="P59" s="80" t="e">
        <f>#REF!+#REF!+#REF!+P56+#REF!+P58</f>
        <v>#REF!</v>
      </c>
      <c r="Q59" s="80" t="e">
        <f>#REF!+#REF!+#REF!+Q56+#REF!+Q58</f>
        <v>#REF!</v>
      </c>
      <c r="R59" s="96">
        <v>0.25</v>
      </c>
    </row>
    <row r="60" ht="15.6" spans="1:18">
      <c r="A60" s="81"/>
      <c r="B60" s="82"/>
      <c r="C60" s="83"/>
      <c r="D60" s="84"/>
      <c r="E60" s="84"/>
      <c r="F60" s="84"/>
      <c r="G60" s="84"/>
      <c r="H60" s="84"/>
      <c r="I60" s="84"/>
      <c r="J60" s="84"/>
      <c r="K60" s="84"/>
      <c r="L60" s="84"/>
      <c r="M60" s="84"/>
      <c r="N60" s="84"/>
      <c r="O60" s="84"/>
      <c r="P60" s="84"/>
      <c r="Q60" s="84"/>
      <c r="R60" s="96"/>
    </row>
    <row r="61" ht="15.6" spans="1:15">
      <c r="A61" s="85"/>
      <c r="B61" s="86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</row>
    <row r="62" ht="15.6" spans="1:15">
      <c r="A62" s="69"/>
      <c r="B62" s="68" t="s">
        <v>38</v>
      </c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</row>
    <row r="63" ht="27.6" spans="1:15">
      <c r="A63" s="75" t="s">
        <v>30</v>
      </c>
      <c r="B63" s="71" t="s">
        <v>41</v>
      </c>
      <c r="C63" s="72" t="s">
        <v>113</v>
      </c>
      <c r="D63" s="73">
        <v>16.29</v>
      </c>
      <c r="E63" s="73">
        <v>18.33</v>
      </c>
      <c r="F63" s="73">
        <v>59.51</v>
      </c>
      <c r="G63" s="73">
        <v>459.8</v>
      </c>
      <c r="H63" s="73">
        <v>0.1272</v>
      </c>
      <c r="I63" s="73">
        <v>1.02</v>
      </c>
      <c r="J63" s="73">
        <v>59.52</v>
      </c>
      <c r="K63" s="73">
        <v>1.818</v>
      </c>
      <c r="L63" s="73">
        <v>213.762</v>
      </c>
      <c r="M63" s="73">
        <v>274.944</v>
      </c>
      <c r="N63" s="73">
        <v>47.346</v>
      </c>
      <c r="O63" s="73">
        <v>1.125</v>
      </c>
    </row>
    <row r="64" s="45" customFormat="1" ht="24" spans="1:17">
      <c r="A64" s="74" t="s">
        <v>43</v>
      </c>
      <c r="B64" s="87" t="s">
        <v>44</v>
      </c>
      <c r="C64" s="88">
        <v>200</v>
      </c>
      <c r="D64" s="89">
        <v>3.166</v>
      </c>
      <c r="E64" s="89">
        <v>2.678</v>
      </c>
      <c r="F64" s="89">
        <v>6</v>
      </c>
      <c r="G64" s="89">
        <v>60.7</v>
      </c>
      <c r="H64" s="89">
        <v>0.044</v>
      </c>
      <c r="I64" s="89">
        <v>1.3</v>
      </c>
      <c r="J64" s="89">
        <v>20</v>
      </c>
      <c r="K64" s="89">
        <v>0</v>
      </c>
      <c r="L64" s="89">
        <v>125.78</v>
      </c>
      <c r="M64" s="89">
        <v>90</v>
      </c>
      <c r="N64" s="89">
        <v>14</v>
      </c>
      <c r="O64" s="89">
        <v>0.134</v>
      </c>
      <c r="Q64" s="97"/>
    </row>
    <row r="65" s="45" customFormat="1" ht="36" spans="1:17">
      <c r="A65" s="75" t="s">
        <v>57</v>
      </c>
      <c r="B65" s="71" t="s">
        <v>65</v>
      </c>
      <c r="C65" s="76">
        <v>50</v>
      </c>
      <c r="D65" s="73">
        <v>3.8</v>
      </c>
      <c r="E65" s="73">
        <v>0.4</v>
      </c>
      <c r="F65" s="73">
        <v>24.6</v>
      </c>
      <c r="G65" s="73">
        <v>117.5</v>
      </c>
      <c r="H65" s="73">
        <v>0.055</v>
      </c>
      <c r="I65" s="73">
        <v>0</v>
      </c>
      <c r="J65" s="73">
        <v>0</v>
      </c>
      <c r="K65" s="73">
        <v>0.55</v>
      </c>
      <c r="L65" s="73">
        <v>10</v>
      </c>
      <c r="M65" s="73">
        <v>32.5</v>
      </c>
      <c r="N65" s="73">
        <v>7</v>
      </c>
      <c r="O65" s="73">
        <v>0.55</v>
      </c>
      <c r="Q65" s="97"/>
    </row>
    <row r="66" ht="36" spans="1:15">
      <c r="A66" s="75" t="s">
        <v>35</v>
      </c>
      <c r="B66" s="71" t="s">
        <v>36</v>
      </c>
      <c r="C66" s="76">
        <v>40</v>
      </c>
      <c r="D66" s="73">
        <v>2.64</v>
      </c>
      <c r="E66" s="73">
        <v>0.48</v>
      </c>
      <c r="F66" s="73">
        <v>15.84</v>
      </c>
      <c r="G66" s="73">
        <v>79.2</v>
      </c>
      <c r="H66" s="73">
        <v>0.068</v>
      </c>
      <c r="I66" s="73">
        <v>0</v>
      </c>
      <c r="J66" s="73">
        <v>0</v>
      </c>
      <c r="K66" s="73">
        <v>0.56</v>
      </c>
      <c r="L66" s="73">
        <v>11.6</v>
      </c>
      <c r="M66" s="73">
        <v>60</v>
      </c>
      <c r="N66" s="73">
        <v>18.8</v>
      </c>
      <c r="O66" s="73">
        <v>1.56</v>
      </c>
    </row>
    <row r="67" ht="15.6" spans="1:18">
      <c r="A67" s="77"/>
      <c r="B67" s="78" t="s">
        <v>37</v>
      </c>
      <c r="C67" s="79">
        <v>553</v>
      </c>
      <c r="D67" s="80">
        <v>22.9</v>
      </c>
      <c r="E67" s="80">
        <f>SUM(E63:E66)</f>
        <v>21.888</v>
      </c>
      <c r="F67" s="80">
        <v>99.954</v>
      </c>
      <c r="G67" s="80">
        <v>713.2</v>
      </c>
      <c r="H67" s="80">
        <f t="shared" ref="H67:O67" si="1">SUM(H63:H66)</f>
        <v>0.2942</v>
      </c>
      <c r="I67" s="80">
        <f t="shared" si="1"/>
        <v>2.32</v>
      </c>
      <c r="J67" s="80">
        <f t="shared" si="1"/>
        <v>79.52</v>
      </c>
      <c r="K67" s="80">
        <f t="shared" si="1"/>
        <v>2.928</v>
      </c>
      <c r="L67" s="80">
        <f t="shared" si="1"/>
        <v>361.142</v>
      </c>
      <c r="M67" s="80">
        <f t="shared" si="1"/>
        <v>457.444</v>
      </c>
      <c r="N67" s="80">
        <f t="shared" si="1"/>
        <v>87.146</v>
      </c>
      <c r="O67" s="80">
        <f t="shared" si="1"/>
        <v>3.369</v>
      </c>
      <c r="P67" s="132">
        <v>0.25</v>
      </c>
      <c r="Q67" s="96">
        <v>0.25</v>
      </c>
      <c r="R67" s="96">
        <v>0.25</v>
      </c>
    </row>
    <row r="68" ht="15.75" customHeight="1" spans="1:15">
      <c r="A68" s="98"/>
      <c r="B68" s="98"/>
      <c r="C68" s="98"/>
      <c r="D68" s="98"/>
      <c r="E68" s="98"/>
      <c r="F68" s="98"/>
      <c r="G68" s="98"/>
      <c r="H68" s="98"/>
      <c r="I68" s="98"/>
      <c r="J68" s="98"/>
      <c r="K68" s="98"/>
      <c r="L68" s="98"/>
      <c r="M68" s="98"/>
      <c r="N68" s="98"/>
      <c r="O68" s="98"/>
    </row>
    <row r="69" ht="15.6" spans="1:15">
      <c r="A69" s="69"/>
      <c r="B69" s="68" t="s">
        <v>45</v>
      </c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</row>
    <row r="70" ht="24" spans="1:15">
      <c r="A70" s="75" t="s">
        <v>46</v>
      </c>
      <c r="B70" s="71" t="s">
        <v>47</v>
      </c>
      <c r="C70" s="99" t="s">
        <v>48</v>
      </c>
      <c r="D70" s="73">
        <v>2.63</v>
      </c>
      <c r="E70" s="73">
        <v>2.66</v>
      </c>
      <c r="F70" s="73">
        <v>0</v>
      </c>
      <c r="G70" s="73">
        <v>34.3333333333333</v>
      </c>
      <c r="H70" s="73">
        <v>0.00333333333333333</v>
      </c>
      <c r="I70" s="73">
        <v>0.07</v>
      </c>
      <c r="J70" s="73">
        <v>21</v>
      </c>
      <c r="K70" s="73">
        <v>0.04</v>
      </c>
      <c r="L70" s="73">
        <v>100</v>
      </c>
      <c r="M70" s="73">
        <v>60</v>
      </c>
      <c r="N70" s="73">
        <v>5.5</v>
      </c>
      <c r="O70" s="73">
        <v>0.07</v>
      </c>
    </row>
    <row r="71" ht="24" spans="1:15">
      <c r="A71" s="75" t="s">
        <v>49</v>
      </c>
      <c r="B71" s="71" t="s">
        <v>50</v>
      </c>
      <c r="C71" s="99" t="s">
        <v>51</v>
      </c>
      <c r="D71" s="73">
        <v>10.39</v>
      </c>
      <c r="E71" s="73">
        <v>14.79</v>
      </c>
      <c r="F71" s="73">
        <v>10.3</v>
      </c>
      <c r="G71" s="73">
        <v>221</v>
      </c>
      <c r="H71" s="73">
        <v>0.03</v>
      </c>
      <c r="I71" s="73">
        <v>0.92</v>
      </c>
      <c r="J71" s="133"/>
      <c r="K71" s="73">
        <v>2.61</v>
      </c>
      <c r="L71" s="73">
        <v>61.81</v>
      </c>
      <c r="M71" s="73">
        <v>154.15</v>
      </c>
      <c r="N71" s="73">
        <v>22.03</v>
      </c>
      <c r="O71" s="73">
        <v>3.06</v>
      </c>
    </row>
    <row r="72" ht="24" spans="1:17">
      <c r="A72" s="74" t="s">
        <v>114</v>
      </c>
      <c r="B72" s="71" t="s">
        <v>115</v>
      </c>
      <c r="C72" s="72">
        <v>180</v>
      </c>
      <c r="D72" s="73">
        <v>4.524</v>
      </c>
      <c r="E72" s="73">
        <v>3.748</v>
      </c>
      <c r="F72" s="73">
        <v>47.664</v>
      </c>
      <c r="G72" s="73">
        <v>256.8</v>
      </c>
      <c r="H72" s="73">
        <v>0.252</v>
      </c>
      <c r="I72" s="73">
        <v>0</v>
      </c>
      <c r="J72" s="73">
        <v>0</v>
      </c>
      <c r="K72" s="73">
        <v>0.48</v>
      </c>
      <c r="L72" s="73">
        <v>28.788</v>
      </c>
      <c r="M72" s="73">
        <v>248.82</v>
      </c>
      <c r="N72" s="73">
        <v>168.624</v>
      </c>
      <c r="O72" s="73">
        <v>5.652</v>
      </c>
      <c r="P72" s="46">
        <v>0</v>
      </c>
      <c r="Q72" s="47">
        <v>0</v>
      </c>
    </row>
    <row r="73" ht="24" spans="1:15">
      <c r="A73" s="75" t="s">
        <v>54</v>
      </c>
      <c r="B73" s="71" t="s">
        <v>55</v>
      </c>
      <c r="C73" s="76" t="s">
        <v>56</v>
      </c>
      <c r="D73" s="73">
        <v>0.112</v>
      </c>
      <c r="E73" s="73">
        <v>0.018</v>
      </c>
      <c r="F73" s="73">
        <v>10.15</v>
      </c>
      <c r="G73" s="73">
        <v>41.32</v>
      </c>
      <c r="H73" s="73">
        <v>-0.000800000000000001</v>
      </c>
      <c r="I73" s="73">
        <v>2.03</v>
      </c>
      <c r="J73" s="73">
        <v>0</v>
      </c>
      <c r="K73" s="73">
        <v>0.006</v>
      </c>
      <c r="L73" s="73">
        <v>13.25</v>
      </c>
      <c r="M73" s="73">
        <v>3.96</v>
      </c>
      <c r="N73" s="73">
        <v>2.16</v>
      </c>
      <c r="O73" s="73">
        <v>0.333</v>
      </c>
    </row>
    <row r="74" ht="36" spans="1:15">
      <c r="A74" s="75" t="s">
        <v>57</v>
      </c>
      <c r="B74" s="71" t="s">
        <v>65</v>
      </c>
      <c r="C74" s="76">
        <v>20</v>
      </c>
      <c r="D74" s="73">
        <v>1.52</v>
      </c>
      <c r="E74" s="73">
        <v>0.16</v>
      </c>
      <c r="F74" s="73">
        <v>9.84</v>
      </c>
      <c r="G74" s="73">
        <v>47</v>
      </c>
      <c r="H74" s="73">
        <v>0.022</v>
      </c>
      <c r="I74" s="73">
        <v>0</v>
      </c>
      <c r="J74" s="73">
        <v>0</v>
      </c>
      <c r="K74" s="73">
        <v>0.22</v>
      </c>
      <c r="L74" s="73">
        <v>4</v>
      </c>
      <c r="M74" s="73">
        <v>13</v>
      </c>
      <c r="N74" s="73">
        <v>2.8</v>
      </c>
      <c r="O74" s="73">
        <v>0.22</v>
      </c>
    </row>
    <row r="75" ht="36" spans="1:15">
      <c r="A75" s="75" t="s">
        <v>35</v>
      </c>
      <c r="B75" s="71" t="s">
        <v>36</v>
      </c>
      <c r="C75" s="76">
        <v>40</v>
      </c>
      <c r="D75" s="73">
        <v>2.64</v>
      </c>
      <c r="E75" s="73">
        <v>0.48</v>
      </c>
      <c r="F75" s="73">
        <v>15.84</v>
      </c>
      <c r="G75" s="73">
        <v>79.2</v>
      </c>
      <c r="H75" s="73">
        <v>0.068</v>
      </c>
      <c r="I75" s="73">
        <v>0</v>
      </c>
      <c r="J75" s="73">
        <v>0</v>
      </c>
      <c r="K75" s="73">
        <v>0.56</v>
      </c>
      <c r="L75" s="73">
        <v>11.6</v>
      </c>
      <c r="M75" s="73">
        <v>60</v>
      </c>
      <c r="N75" s="73">
        <v>18.8</v>
      </c>
      <c r="O75" s="73">
        <v>1.56</v>
      </c>
    </row>
    <row r="76" ht="15.6" spans="1:18">
      <c r="A76" s="77"/>
      <c r="B76" s="78" t="s">
        <v>37</v>
      </c>
      <c r="C76" s="79">
        <v>550</v>
      </c>
      <c r="D76" s="80">
        <f>SUM(D70:D75)</f>
        <v>21.816</v>
      </c>
      <c r="E76" s="80">
        <f t="shared" ref="E76:O76" si="2">SUM(E70:E75)</f>
        <v>21.856</v>
      </c>
      <c r="F76" s="80">
        <f t="shared" si="2"/>
        <v>93.794</v>
      </c>
      <c r="G76" s="80">
        <f t="shared" si="2"/>
        <v>679.653333333333</v>
      </c>
      <c r="H76" s="80">
        <f t="shared" si="2"/>
        <v>0.374533333333333</v>
      </c>
      <c r="I76" s="80">
        <f t="shared" si="2"/>
        <v>3.02</v>
      </c>
      <c r="J76" s="80">
        <f t="shared" si="2"/>
        <v>21</v>
      </c>
      <c r="K76" s="80">
        <f t="shared" si="2"/>
        <v>3.916</v>
      </c>
      <c r="L76" s="80">
        <f t="shared" si="2"/>
        <v>219.448</v>
      </c>
      <c r="M76" s="80">
        <f t="shared" si="2"/>
        <v>539.93</v>
      </c>
      <c r="N76" s="80">
        <f t="shared" si="2"/>
        <v>219.914</v>
      </c>
      <c r="O76" s="80">
        <f t="shared" si="2"/>
        <v>10.895</v>
      </c>
      <c r="P76" s="132">
        <v>0.25</v>
      </c>
      <c r="Q76" s="96">
        <v>0.25</v>
      </c>
      <c r="R76" s="96">
        <v>0.25</v>
      </c>
    </row>
    <row r="77" ht="15.6" spans="1:17">
      <c r="A77" s="81"/>
      <c r="B77" s="82"/>
      <c r="C77" s="83"/>
      <c r="D77" s="84"/>
      <c r="E77" s="84"/>
      <c r="F77" s="84"/>
      <c r="G77" s="84"/>
      <c r="H77" s="84"/>
      <c r="I77" s="84"/>
      <c r="J77" s="84"/>
      <c r="K77" s="84"/>
      <c r="L77" s="84"/>
      <c r="M77" s="84"/>
      <c r="N77" s="84"/>
      <c r="O77" s="84"/>
      <c r="P77" s="132"/>
      <c r="Q77" s="96"/>
    </row>
    <row r="78" ht="15.6" spans="1:17">
      <c r="A78" s="81"/>
      <c r="B78" s="82"/>
      <c r="C78" s="83"/>
      <c r="D78" s="84"/>
      <c r="E78" s="84"/>
      <c r="F78" s="84"/>
      <c r="G78" s="84"/>
      <c r="H78" s="84"/>
      <c r="I78" s="84"/>
      <c r="J78" s="84"/>
      <c r="K78" s="84"/>
      <c r="L78" s="84"/>
      <c r="M78" s="84"/>
      <c r="N78" s="84"/>
      <c r="O78" s="84"/>
      <c r="P78" s="84">
        <f>P72/0.9</f>
        <v>0</v>
      </c>
      <c r="Q78" s="84">
        <f>Q72/0.9</f>
        <v>0</v>
      </c>
    </row>
    <row r="79" ht="15.6" spans="1:17">
      <c r="A79" s="81"/>
      <c r="B79" s="82"/>
      <c r="C79" s="83"/>
      <c r="D79" s="84"/>
      <c r="E79" s="84"/>
      <c r="F79" s="84"/>
      <c r="G79" s="84"/>
      <c r="H79" s="84"/>
      <c r="I79" s="84"/>
      <c r="J79" s="84"/>
      <c r="K79" s="84"/>
      <c r="L79" s="84"/>
      <c r="M79" s="84"/>
      <c r="N79" s="84"/>
      <c r="O79" s="84"/>
      <c r="P79" s="132"/>
      <c r="Q79" s="96"/>
    </row>
    <row r="80" ht="114" customHeight="1" spans="1:15">
      <c r="A80" s="81"/>
      <c r="B80" s="82"/>
      <c r="C80" s="83"/>
      <c r="D80" s="84"/>
      <c r="E80" s="84"/>
      <c r="F80" s="84"/>
      <c r="G80" s="84"/>
      <c r="H80" s="84"/>
      <c r="I80" s="84"/>
      <c r="J80" s="84"/>
      <c r="K80" s="84"/>
      <c r="L80" s="84"/>
      <c r="M80" s="84"/>
      <c r="N80" s="84"/>
      <c r="O80" s="84"/>
    </row>
    <row r="81" ht="15.6" spans="1:15">
      <c r="A81" s="69"/>
      <c r="B81" s="100" t="s">
        <v>58</v>
      </c>
      <c r="C81" s="101"/>
      <c r="D81" s="102"/>
      <c r="E81" s="102"/>
      <c r="F81" s="102"/>
      <c r="G81" s="102"/>
      <c r="H81" s="102"/>
      <c r="I81" s="102"/>
      <c r="J81" s="102"/>
      <c r="K81" s="102"/>
      <c r="L81" s="102"/>
      <c r="M81" s="102"/>
      <c r="N81" s="102"/>
      <c r="O81" s="134"/>
    </row>
    <row r="82" spans="1:15">
      <c r="A82" s="70" t="s">
        <v>30</v>
      </c>
      <c r="B82" s="103" t="s">
        <v>61</v>
      </c>
      <c r="C82" s="88">
        <v>100</v>
      </c>
      <c r="D82" s="88">
        <v>10.52</v>
      </c>
      <c r="E82" s="88">
        <v>12.43</v>
      </c>
      <c r="F82" s="88">
        <v>8.65</v>
      </c>
      <c r="G82" s="88">
        <v>192</v>
      </c>
      <c r="H82" s="88">
        <v>0.06</v>
      </c>
      <c r="I82" s="88">
        <v>1.28</v>
      </c>
      <c r="J82" s="88">
        <v>51.8</v>
      </c>
      <c r="K82" s="88">
        <v>0.8</v>
      </c>
      <c r="L82" s="88">
        <v>41.26</v>
      </c>
      <c r="M82" s="88">
        <v>216.4</v>
      </c>
      <c r="N82" s="88">
        <v>23.42</v>
      </c>
      <c r="O82" s="88">
        <v>1.78</v>
      </c>
    </row>
    <row r="83" s="45" customFormat="1" ht="24" spans="1:17">
      <c r="A83" s="75" t="s">
        <v>62</v>
      </c>
      <c r="B83" s="71" t="s">
        <v>63</v>
      </c>
      <c r="C83" s="99" t="s">
        <v>64</v>
      </c>
      <c r="D83" s="73">
        <v>3.0765</v>
      </c>
      <c r="E83" s="104">
        <v>6.2535</v>
      </c>
      <c r="F83" s="104">
        <v>20.467</v>
      </c>
      <c r="G83" s="73">
        <v>150.45</v>
      </c>
      <c r="H83" s="73">
        <v>0.1395</v>
      </c>
      <c r="I83" s="73">
        <v>18.1605</v>
      </c>
      <c r="J83" s="73">
        <v>8</v>
      </c>
      <c r="K83" s="73">
        <v>0.2015</v>
      </c>
      <c r="L83" s="73">
        <v>37.455</v>
      </c>
      <c r="M83" s="73">
        <v>87.195</v>
      </c>
      <c r="N83" s="73">
        <v>27.75</v>
      </c>
      <c r="O83" s="73">
        <v>1.0135</v>
      </c>
      <c r="Q83" s="97"/>
    </row>
    <row r="84" s="45" customFormat="1" ht="55.2" spans="1:17">
      <c r="A84" s="105" t="s">
        <v>59</v>
      </c>
      <c r="B84" s="106" t="s">
        <v>116</v>
      </c>
      <c r="C84" s="107">
        <v>60</v>
      </c>
      <c r="D84" s="108">
        <v>1.08</v>
      </c>
      <c r="E84" s="108">
        <v>0.06</v>
      </c>
      <c r="F84" s="108">
        <v>5.88</v>
      </c>
      <c r="G84" s="108">
        <v>28.8</v>
      </c>
      <c r="H84" s="108">
        <v>0.0102</v>
      </c>
      <c r="I84" s="108">
        <v>5.34</v>
      </c>
      <c r="J84" s="108">
        <v>0</v>
      </c>
      <c r="K84" s="108">
        <v>0.06</v>
      </c>
      <c r="L84" s="108">
        <v>27</v>
      </c>
      <c r="M84" s="108">
        <v>30.6</v>
      </c>
      <c r="N84" s="108">
        <v>15.6</v>
      </c>
      <c r="O84" s="108">
        <v>1.02</v>
      </c>
      <c r="Q84" s="97"/>
    </row>
    <row r="85" ht="24" spans="1:15">
      <c r="A85" s="74" t="s">
        <v>33</v>
      </c>
      <c r="B85" s="71" t="s">
        <v>34</v>
      </c>
      <c r="C85" s="72">
        <v>200</v>
      </c>
      <c r="D85" s="73">
        <v>0.662</v>
      </c>
      <c r="E85" s="73">
        <v>0.09</v>
      </c>
      <c r="F85" s="73">
        <v>22.034</v>
      </c>
      <c r="G85" s="73">
        <v>92.8</v>
      </c>
      <c r="H85" s="73">
        <v>0.016</v>
      </c>
      <c r="I85" s="73">
        <v>0.726</v>
      </c>
      <c r="J85" s="73">
        <v>0</v>
      </c>
      <c r="K85" s="73">
        <v>0.508</v>
      </c>
      <c r="L85" s="73">
        <v>32.18</v>
      </c>
      <c r="M85" s="73">
        <v>23.44</v>
      </c>
      <c r="N85" s="73">
        <v>17.46</v>
      </c>
      <c r="O85" s="73">
        <v>0.668</v>
      </c>
    </row>
    <row r="86" ht="36" spans="1:18">
      <c r="A86" s="75" t="s">
        <v>35</v>
      </c>
      <c r="B86" s="71" t="s">
        <v>36</v>
      </c>
      <c r="C86" s="76">
        <v>40</v>
      </c>
      <c r="D86" s="73">
        <v>2.64</v>
      </c>
      <c r="E86" s="73">
        <v>0.48</v>
      </c>
      <c r="F86" s="73">
        <v>15.84</v>
      </c>
      <c r="G86" s="73">
        <v>79.2</v>
      </c>
      <c r="H86" s="73">
        <v>0.068</v>
      </c>
      <c r="I86" s="73">
        <v>0</v>
      </c>
      <c r="J86" s="73">
        <v>0</v>
      </c>
      <c r="K86" s="73">
        <v>0.56</v>
      </c>
      <c r="L86" s="73">
        <v>11.6</v>
      </c>
      <c r="M86" s="73">
        <v>60</v>
      </c>
      <c r="N86" s="73">
        <v>18.8</v>
      </c>
      <c r="O86" s="73">
        <v>1.56</v>
      </c>
      <c r="P86" s="132"/>
      <c r="Q86" s="96"/>
      <c r="R86" s="46"/>
    </row>
    <row r="87" ht="15.6" spans="1:18">
      <c r="A87" s="77"/>
      <c r="B87" s="78" t="s">
        <v>37</v>
      </c>
      <c r="C87" s="109">
        <f>C82+C84+C85+C86+153</f>
        <v>553</v>
      </c>
      <c r="D87" s="80">
        <f>D84+D82+D83+D85+D86</f>
        <v>17.9785</v>
      </c>
      <c r="E87" s="80">
        <f t="shared" ref="E87:Q87" si="3">E84+E82+E83+E85+E86</f>
        <v>19.3135</v>
      </c>
      <c r="F87" s="80">
        <f t="shared" si="3"/>
        <v>72.871</v>
      </c>
      <c r="G87" s="80">
        <f t="shared" si="3"/>
        <v>543.25</v>
      </c>
      <c r="H87" s="80">
        <f t="shared" si="3"/>
        <v>0.2937</v>
      </c>
      <c r="I87" s="80">
        <f t="shared" si="3"/>
        <v>25.5065</v>
      </c>
      <c r="J87" s="80">
        <f t="shared" si="3"/>
        <v>59.8</v>
      </c>
      <c r="K87" s="80">
        <f t="shared" si="3"/>
        <v>2.1295</v>
      </c>
      <c r="L87" s="80">
        <f t="shared" si="3"/>
        <v>149.495</v>
      </c>
      <c r="M87" s="80">
        <f t="shared" si="3"/>
        <v>417.635</v>
      </c>
      <c r="N87" s="80">
        <f t="shared" si="3"/>
        <v>103.03</v>
      </c>
      <c r="O87" s="80">
        <f t="shared" si="3"/>
        <v>6.0415</v>
      </c>
      <c r="P87" s="80">
        <f t="shared" si="3"/>
        <v>0</v>
      </c>
      <c r="Q87" s="80">
        <f t="shared" si="3"/>
        <v>0</v>
      </c>
      <c r="R87" s="96">
        <v>0.2</v>
      </c>
    </row>
    <row r="88" ht="15.6" spans="1:17">
      <c r="A88" s="81"/>
      <c r="B88" s="82"/>
      <c r="C88" s="83"/>
      <c r="D88" s="84"/>
      <c r="E88" s="84"/>
      <c r="F88" s="84"/>
      <c r="G88" s="84"/>
      <c r="H88" s="84"/>
      <c r="I88" s="84"/>
      <c r="J88" s="84"/>
      <c r="K88" s="84"/>
      <c r="L88" s="84"/>
      <c r="M88" s="84"/>
      <c r="N88" s="84"/>
      <c r="O88" s="84"/>
      <c r="P88" s="84" t="e">
        <f>#REF!*100/60</f>
        <v>#REF!</v>
      </c>
      <c r="Q88" s="84" t="e">
        <f>#REF!*100/60</f>
        <v>#REF!</v>
      </c>
    </row>
    <row r="89" ht="15.6" spans="1:18">
      <c r="A89" s="69"/>
      <c r="B89" s="68" t="s">
        <v>66</v>
      </c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132"/>
      <c r="Q89" s="96"/>
      <c r="R89" s="46"/>
    </row>
    <row r="90" s="45" customFormat="1" ht="24" spans="1:17">
      <c r="A90" s="74" t="s">
        <v>67</v>
      </c>
      <c r="B90" s="71" t="s">
        <v>47</v>
      </c>
      <c r="C90" s="76">
        <v>10</v>
      </c>
      <c r="D90" s="73">
        <v>2.63</v>
      </c>
      <c r="E90" s="73">
        <v>2.66</v>
      </c>
      <c r="F90" s="73">
        <v>0</v>
      </c>
      <c r="G90" s="73">
        <v>34.3333333333333</v>
      </c>
      <c r="H90" s="73">
        <v>0.00333333333333333</v>
      </c>
      <c r="I90" s="73">
        <v>0.07</v>
      </c>
      <c r="J90" s="73">
        <v>21</v>
      </c>
      <c r="K90" s="73">
        <v>0.04</v>
      </c>
      <c r="L90" s="73">
        <v>100</v>
      </c>
      <c r="M90" s="73">
        <v>60</v>
      </c>
      <c r="N90" s="73">
        <v>5.5</v>
      </c>
      <c r="O90" s="73">
        <v>0.07</v>
      </c>
      <c r="Q90" s="97"/>
    </row>
    <row r="91" ht="36" spans="1:18">
      <c r="A91" s="75" t="s">
        <v>68</v>
      </c>
      <c r="B91" s="71" t="s">
        <v>69</v>
      </c>
      <c r="C91" s="72" t="s">
        <v>70</v>
      </c>
      <c r="D91" s="73">
        <v>7.2838</v>
      </c>
      <c r="E91" s="73">
        <v>11.94</v>
      </c>
      <c r="F91" s="73">
        <v>8.36</v>
      </c>
      <c r="G91" s="73">
        <v>123.99</v>
      </c>
      <c r="H91" s="73">
        <v>0.0475</v>
      </c>
      <c r="I91" s="73">
        <v>0.2762</v>
      </c>
      <c r="J91" s="73">
        <v>29.62</v>
      </c>
      <c r="K91" s="73">
        <v>0.4205</v>
      </c>
      <c r="L91" s="73">
        <v>20.726</v>
      </c>
      <c r="M91" s="73">
        <v>80.202</v>
      </c>
      <c r="N91" s="73">
        <v>15.521</v>
      </c>
      <c r="O91" s="73">
        <v>0.6402</v>
      </c>
      <c r="P91" s="132"/>
      <c r="Q91" s="96"/>
      <c r="R91" s="46"/>
    </row>
    <row r="92" s="45" customFormat="1" ht="24" spans="1:17">
      <c r="A92" s="75" t="s">
        <v>71</v>
      </c>
      <c r="B92" s="71" t="s">
        <v>117</v>
      </c>
      <c r="C92" s="72">
        <v>200</v>
      </c>
      <c r="D92" s="73">
        <v>7.356</v>
      </c>
      <c r="E92" s="73">
        <v>6.02</v>
      </c>
      <c r="F92" s="73">
        <v>35.26</v>
      </c>
      <c r="G92" s="73">
        <v>224.6</v>
      </c>
      <c r="H92" s="73">
        <v>0.074</v>
      </c>
      <c r="I92" s="73">
        <v>0</v>
      </c>
      <c r="J92" s="73">
        <v>0</v>
      </c>
      <c r="K92" s="73">
        <v>1.292</v>
      </c>
      <c r="L92" s="73">
        <v>6.48</v>
      </c>
      <c r="M92" s="73">
        <v>49.56</v>
      </c>
      <c r="N92" s="73">
        <v>28.16</v>
      </c>
      <c r="O92" s="73">
        <v>1.474</v>
      </c>
      <c r="Q92" s="97"/>
    </row>
    <row r="93" spans="1:15">
      <c r="A93" s="70" t="s">
        <v>28</v>
      </c>
      <c r="B93" s="110" t="s">
        <v>74</v>
      </c>
      <c r="C93" s="111">
        <v>200</v>
      </c>
      <c r="D93" s="112">
        <v>0.34</v>
      </c>
      <c r="E93" s="112">
        <v>0.17</v>
      </c>
      <c r="F93" s="112">
        <v>21.46</v>
      </c>
      <c r="G93" s="112">
        <v>103.5</v>
      </c>
      <c r="H93" s="112">
        <v>0.024</v>
      </c>
      <c r="I93" s="112">
        <v>3.172</v>
      </c>
      <c r="J93" s="112">
        <v>0</v>
      </c>
      <c r="K93" s="112">
        <v>0.13</v>
      </c>
      <c r="L93" s="112">
        <v>16.668</v>
      </c>
      <c r="M93" s="112">
        <v>7.05</v>
      </c>
      <c r="N93" s="112">
        <v>7.782</v>
      </c>
      <c r="O93" s="112">
        <v>0.88</v>
      </c>
    </row>
    <row r="94" ht="36" spans="1:18">
      <c r="A94" s="75" t="s">
        <v>35</v>
      </c>
      <c r="B94" s="71" t="s">
        <v>36</v>
      </c>
      <c r="C94" s="76">
        <v>40</v>
      </c>
      <c r="D94" s="73">
        <v>2.64</v>
      </c>
      <c r="E94" s="73">
        <v>0.48</v>
      </c>
      <c r="F94" s="73">
        <v>15.84</v>
      </c>
      <c r="G94" s="73">
        <v>79.2</v>
      </c>
      <c r="H94" s="73">
        <v>0.068</v>
      </c>
      <c r="I94" s="73">
        <v>0</v>
      </c>
      <c r="J94" s="73">
        <v>0</v>
      </c>
      <c r="K94" s="73">
        <v>0.56</v>
      </c>
      <c r="L94" s="73">
        <v>11.6</v>
      </c>
      <c r="M94" s="73">
        <v>60</v>
      </c>
      <c r="N94" s="73">
        <v>18.8</v>
      </c>
      <c r="O94" s="73">
        <v>1.56</v>
      </c>
      <c r="P94" s="132"/>
      <c r="Q94" s="96"/>
      <c r="R94" s="46"/>
    </row>
    <row r="95" ht="15.6" spans="1:18">
      <c r="A95" s="64"/>
      <c r="B95" s="113" t="s">
        <v>37</v>
      </c>
      <c r="C95" s="114">
        <v>550</v>
      </c>
      <c r="D95" s="115">
        <v>18.25</v>
      </c>
      <c r="E95" s="115">
        <v>19.27</v>
      </c>
      <c r="F95" s="115">
        <v>80.42</v>
      </c>
      <c r="G95" s="115">
        <f t="shared" ref="G95:O95" si="4">SUM(G90:G94)</f>
        <v>565.623333333333</v>
      </c>
      <c r="H95" s="115">
        <f t="shared" si="4"/>
        <v>0.216833333333333</v>
      </c>
      <c r="I95" s="115">
        <f t="shared" si="4"/>
        <v>3.5182</v>
      </c>
      <c r="J95" s="115">
        <f t="shared" si="4"/>
        <v>50.62</v>
      </c>
      <c r="K95" s="115">
        <f t="shared" si="4"/>
        <v>2.4425</v>
      </c>
      <c r="L95" s="115">
        <f t="shared" si="4"/>
        <v>155.474</v>
      </c>
      <c r="M95" s="115">
        <f t="shared" si="4"/>
        <v>256.812</v>
      </c>
      <c r="N95" s="115">
        <f t="shared" si="4"/>
        <v>75.763</v>
      </c>
      <c r="O95" s="115">
        <f t="shared" si="4"/>
        <v>4.6242</v>
      </c>
      <c r="P95" s="80">
        <f>SUM(P90:P93)</f>
        <v>0</v>
      </c>
      <c r="Q95" s="80">
        <f>SUM(Q90:Q93)</f>
        <v>0</v>
      </c>
      <c r="R95" s="96">
        <v>0.2</v>
      </c>
    </row>
    <row r="96" ht="15.6" spans="1:18">
      <c r="A96" s="116"/>
      <c r="B96" s="117"/>
      <c r="C96" s="117"/>
      <c r="D96" s="117"/>
      <c r="E96" s="117"/>
      <c r="F96" s="117"/>
      <c r="G96" s="117"/>
      <c r="H96" s="117"/>
      <c r="I96" s="117"/>
      <c r="J96" s="117"/>
      <c r="K96" s="117"/>
      <c r="L96" s="117"/>
      <c r="M96" s="117"/>
      <c r="N96" s="117"/>
      <c r="O96" s="135"/>
      <c r="P96" s="80"/>
      <c r="Q96" s="80"/>
      <c r="R96" s="46"/>
    </row>
    <row r="97" ht="15.6" spans="1:18">
      <c r="A97" s="69"/>
      <c r="B97" s="68" t="s">
        <v>75</v>
      </c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80"/>
      <c r="Q97" s="80"/>
      <c r="R97" s="46"/>
    </row>
    <row r="98" ht="27.6" spans="1:17">
      <c r="A98" s="75" t="s">
        <v>30</v>
      </c>
      <c r="B98" s="71" t="s">
        <v>78</v>
      </c>
      <c r="C98" s="99" t="s">
        <v>79</v>
      </c>
      <c r="D98" s="73">
        <v>12.934</v>
      </c>
      <c r="E98" s="73">
        <v>12.413</v>
      </c>
      <c r="F98" s="73">
        <v>43.1202</v>
      </c>
      <c r="G98" s="73">
        <v>304.3</v>
      </c>
      <c r="H98" s="73">
        <v>0.075</v>
      </c>
      <c r="I98" s="73">
        <v>0.495</v>
      </c>
      <c r="J98" s="73">
        <v>15.9</v>
      </c>
      <c r="K98" s="73">
        <v>3.96</v>
      </c>
      <c r="L98" s="73">
        <v>40.995</v>
      </c>
      <c r="M98" s="73">
        <v>189.24</v>
      </c>
      <c r="N98" s="73">
        <v>44.945</v>
      </c>
      <c r="O98" s="73">
        <v>1.536</v>
      </c>
      <c r="P98" s="73" t="e">
        <f>'Меню младшие 1-4 кл'!#REF!+'Меню младшие 1-4 кл'!P101</f>
        <v>#REF!</v>
      </c>
      <c r="Q98" s="73" t="e">
        <f>'Меню младшие 1-4 кл'!#REF!+'Меню младшие 1-4 кл'!Q101</f>
        <v>#REF!</v>
      </c>
    </row>
    <row r="99" ht="24" spans="1:17">
      <c r="A99" s="75" t="s">
        <v>76</v>
      </c>
      <c r="B99" s="118" t="s">
        <v>118</v>
      </c>
      <c r="C99" s="119">
        <v>80</v>
      </c>
      <c r="D99" s="73">
        <v>1.0496</v>
      </c>
      <c r="E99" s="73">
        <v>2.5992</v>
      </c>
      <c r="F99" s="73">
        <v>5.1728</v>
      </c>
      <c r="G99" s="73">
        <v>48.32</v>
      </c>
      <c r="H99" s="73">
        <v>0.0176</v>
      </c>
      <c r="I99" s="73">
        <v>13.6784</v>
      </c>
      <c r="J99" s="73">
        <v>0</v>
      </c>
      <c r="K99" s="73">
        <v>6.712</v>
      </c>
      <c r="L99" s="73">
        <v>19.9768</v>
      </c>
      <c r="M99" s="73">
        <v>22.6456</v>
      </c>
      <c r="N99" s="73">
        <v>12.0728</v>
      </c>
      <c r="O99" s="73">
        <v>0.3728</v>
      </c>
      <c r="P99" s="136"/>
      <c r="Q99" s="136"/>
    </row>
    <row r="100" ht="24" spans="1:15">
      <c r="A100" s="75" t="s">
        <v>54</v>
      </c>
      <c r="B100" s="71" t="s">
        <v>55</v>
      </c>
      <c r="C100" s="76" t="s">
        <v>56</v>
      </c>
      <c r="D100" s="73">
        <v>0.112</v>
      </c>
      <c r="E100" s="73">
        <v>0.018</v>
      </c>
      <c r="F100" s="73">
        <v>10.15</v>
      </c>
      <c r="G100" s="73">
        <v>41.32</v>
      </c>
      <c r="H100" s="73">
        <v>-0.000800000000000001</v>
      </c>
      <c r="I100" s="73">
        <v>2.03</v>
      </c>
      <c r="J100" s="73">
        <v>0</v>
      </c>
      <c r="K100" s="73">
        <v>0.006</v>
      </c>
      <c r="L100" s="73">
        <v>13.25</v>
      </c>
      <c r="M100" s="73">
        <v>3.96</v>
      </c>
      <c r="N100" s="73">
        <v>2.16</v>
      </c>
      <c r="O100" s="73">
        <v>0.333</v>
      </c>
    </row>
    <row r="101" ht="36" spans="1:18">
      <c r="A101" s="75" t="s">
        <v>35</v>
      </c>
      <c r="B101" s="71" t="s">
        <v>36</v>
      </c>
      <c r="C101" s="76">
        <v>50</v>
      </c>
      <c r="D101" s="73">
        <v>3.3</v>
      </c>
      <c r="E101" s="73">
        <v>0.6</v>
      </c>
      <c r="F101" s="73">
        <v>19.8</v>
      </c>
      <c r="G101" s="73">
        <v>99</v>
      </c>
      <c r="H101" s="73">
        <v>0.085</v>
      </c>
      <c r="I101" s="73">
        <v>0</v>
      </c>
      <c r="J101" s="73">
        <v>0</v>
      </c>
      <c r="K101" s="73">
        <v>0.7</v>
      </c>
      <c r="L101" s="73">
        <v>14.5</v>
      </c>
      <c r="M101" s="73">
        <v>75</v>
      </c>
      <c r="N101" s="73">
        <v>23.5</v>
      </c>
      <c r="O101" s="73">
        <v>1.95</v>
      </c>
      <c r="P101" s="132"/>
      <c r="Q101" s="96"/>
      <c r="R101" s="46"/>
    </row>
    <row r="102" ht="15.6" spans="1:18">
      <c r="A102" s="77"/>
      <c r="B102" s="120" t="s">
        <v>37</v>
      </c>
      <c r="C102" s="79">
        <v>558</v>
      </c>
      <c r="D102" s="80">
        <f>SUM(D98:D101)</f>
        <v>17.3956</v>
      </c>
      <c r="E102" s="80">
        <v>17.63</v>
      </c>
      <c r="F102" s="80">
        <f>SUM(F98:F101)</f>
        <v>78.243</v>
      </c>
      <c r="G102" s="80">
        <v>516.94</v>
      </c>
      <c r="H102" s="80">
        <f t="shared" ref="H102:Q102" si="5">SUM(H98:H101)</f>
        <v>0.1768</v>
      </c>
      <c r="I102" s="80">
        <f t="shared" si="5"/>
        <v>16.2034</v>
      </c>
      <c r="J102" s="80">
        <f t="shared" si="5"/>
        <v>15.9</v>
      </c>
      <c r="K102" s="80">
        <f t="shared" si="5"/>
        <v>11.378</v>
      </c>
      <c r="L102" s="80">
        <f t="shared" si="5"/>
        <v>88.7218</v>
      </c>
      <c r="M102" s="80">
        <f t="shared" si="5"/>
        <v>290.8456</v>
      </c>
      <c r="N102" s="80">
        <f t="shared" si="5"/>
        <v>82.6778</v>
      </c>
      <c r="O102" s="80">
        <f t="shared" si="5"/>
        <v>4.1918</v>
      </c>
      <c r="P102" s="80" t="e">
        <f t="shared" si="5"/>
        <v>#REF!</v>
      </c>
      <c r="Q102" s="80" t="e">
        <f t="shared" si="5"/>
        <v>#REF!</v>
      </c>
      <c r="R102" s="96">
        <v>0.2</v>
      </c>
    </row>
    <row r="103" ht="15.6" spans="1:18">
      <c r="A103" s="77"/>
      <c r="B103" s="113" t="s">
        <v>80</v>
      </c>
      <c r="C103" s="79">
        <f t="shared" ref="C103:O103" si="6">C59+C67+C76+C87+C102+C95</f>
        <v>3317</v>
      </c>
      <c r="D103" s="121">
        <f t="shared" si="6"/>
        <v>120.7521</v>
      </c>
      <c r="E103" s="121">
        <f t="shared" si="6"/>
        <v>121.8675</v>
      </c>
      <c r="F103" s="121">
        <f t="shared" si="6"/>
        <v>516.386</v>
      </c>
      <c r="G103" s="121">
        <f t="shared" si="6"/>
        <v>3666.55666666667</v>
      </c>
      <c r="H103" s="121">
        <f t="shared" si="6"/>
        <v>1.57906666666667</v>
      </c>
      <c r="I103" s="121">
        <f t="shared" si="6"/>
        <v>51.7891</v>
      </c>
      <c r="J103" s="121">
        <f t="shared" si="6"/>
        <v>250.74</v>
      </c>
      <c r="K103" s="121">
        <f t="shared" si="6"/>
        <v>29.046</v>
      </c>
      <c r="L103" s="121">
        <f t="shared" si="6"/>
        <v>1056.7558</v>
      </c>
      <c r="M103" s="121">
        <f t="shared" si="6"/>
        <v>2216.4866</v>
      </c>
      <c r="N103" s="121">
        <f t="shared" si="6"/>
        <v>647.8658</v>
      </c>
      <c r="O103" s="121">
        <f t="shared" si="6"/>
        <v>33.81</v>
      </c>
      <c r="P103" s="79" t="e">
        <f>P59+P67+P76+P87+#REF!+P95</f>
        <v>#REF!</v>
      </c>
      <c r="Q103" s="79" t="e">
        <f>Q59+Q67+Q76+Q87+#REF!+Q95</f>
        <v>#REF!</v>
      </c>
      <c r="R103" s="46"/>
    </row>
    <row r="104" ht="15.6" spans="1:18">
      <c r="A104" s="81"/>
      <c r="B104" s="82"/>
      <c r="C104" s="83"/>
      <c r="D104" s="84"/>
      <c r="E104" s="84"/>
      <c r="F104" s="84"/>
      <c r="G104" s="84"/>
      <c r="H104" s="84"/>
      <c r="I104" s="84"/>
      <c r="J104" s="84"/>
      <c r="K104" s="84"/>
      <c r="L104" s="84"/>
      <c r="M104" s="84"/>
      <c r="N104" s="84"/>
      <c r="O104" s="84"/>
      <c r="P104" s="132"/>
      <c r="Q104" s="96"/>
      <c r="R104" s="46"/>
    </row>
    <row r="105" ht="15.6" spans="1:18">
      <c r="A105" s="81"/>
      <c r="B105" s="82"/>
      <c r="C105" s="83"/>
      <c r="D105" s="84"/>
      <c r="E105" s="84"/>
      <c r="F105" s="84"/>
      <c r="G105" s="84"/>
      <c r="H105" s="84"/>
      <c r="I105" s="84"/>
      <c r="J105" s="84"/>
      <c r="K105" s="84"/>
      <c r="L105" s="84"/>
      <c r="M105" s="84"/>
      <c r="N105" s="84"/>
      <c r="O105" s="84"/>
      <c r="P105" s="132"/>
      <c r="Q105" s="96"/>
      <c r="R105" s="46"/>
    </row>
    <row r="106" ht="15.6" spans="1:18">
      <c r="A106" s="81"/>
      <c r="B106" s="82"/>
      <c r="C106" s="83"/>
      <c r="D106" s="84"/>
      <c r="E106" s="84"/>
      <c r="F106" s="84"/>
      <c r="G106" s="84"/>
      <c r="H106" s="84"/>
      <c r="I106" s="84"/>
      <c r="J106" s="84"/>
      <c r="K106" s="84"/>
      <c r="L106" s="84"/>
      <c r="M106" s="84"/>
      <c r="N106" s="84"/>
      <c r="O106" s="84"/>
      <c r="P106" s="132"/>
      <c r="Q106" s="96"/>
      <c r="R106" s="46"/>
    </row>
    <row r="107" ht="15.6" spans="1:18">
      <c r="A107" s="81"/>
      <c r="B107" s="82"/>
      <c r="C107" s="83"/>
      <c r="D107" s="84"/>
      <c r="E107" s="84"/>
      <c r="F107" s="84"/>
      <c r="G107" s="84"/>
      <c r="H107" s="84"/>
      <c r="I107" s="84"/>
      <c r="J107" s="84"/>
      <c r="K107" s="84"/>
      <c r="L107" s="84"/>
      <c r="M107" s="84"/>
      <c r="N107" s="84"/>
      <c r="O107" s="84"/>
      <c r="P107" s="132"/>
      <c r="Q107" s="96"/>
      <c r="R107" s="46"/>
    </row>
    <row r="108" ht="15.6" spans="1:18">
      <c r="A108" s="81"/>
      <c r="B108" s="82"/>
      <c r="C108" s="83"/>
      <c r="D108" s="84"/>
      <c r="E108" s="84"/>
      <c r="F108" s="84"/>
      <c r="G108" s="84"/>
      <c r="H108" s="84"/>
      <c r="I108" s="84"/>
      <c r="J108" s="84"/>
      <c r="K108" s="84"/>
      <c r="L108" s="84"/>
      <c r="M108" s="84"/>
      <c r="N108" s="84"/>
      <c r="O108" s="84"/>
      <c r="P108" s="132"/>
      <c r="Q108" s="96"/>
      <c r="R108" s="46"/>
    </row>
    <row r="109" ht="177" customHeight="1" spans="1:18">
      <c r="A109" s="81"/>
      <c r="B109" s="82"/>
      <c r="C109" s="83"/>
      <c r="D109" s="84"/>
      <c r="E109" s="84"/>
      <c r="F109" s="84"/>
      <c r="G109" s="84"/>
      <c r="H109" s="84"/>
      <c r="I109" s="84"/>
      <c r="J109" s="84"/>
      <c r="K109" s="84"/>
      <c r="L109" s="84"/>
      <c r="M109" s="84"/>
      <c r="N109" s="84"/>
      <c r="O109" s="84"/>
      <c r="P109" s="84"/>
      <c r="Q109" s="84"/>
      <c r="R109" s="46"/>
    </row>
    <row r="110" ht="26.4" spans="1:18">
      <c r="A110" s="64" t="s">
        <v>11</v>
      </c>
      <c r="B110" s="65" t="s">
        <v>12</v>
      </c>
      <c r="C110" s="65" t="s">
        <v>13</v>
      </c>
      <c r="D110" s="66" t="s">
        <v>14</v>
      </c>
      <c r="E110" s="66" t="s">
        <v>15</v>
      </c>
      <c r="F110" s="66" t="s">
        <v>16</v>
      </c>
      <c r="G110" s="66" t="s">
        <v>17</v>
      </c>
      <c r="H110" s="66" t="s">
        <v>18</v>
      </c>
      <c r="I110" s="66" t="s">
        <v>19</v>
      </c>
      <c r="J110" s="66" t="s">
        <v>20</v>
      </c>
      <c r="K110" s="66" t="s">
        <v>21</v>
      </c>
      <c r="L110" s="66" t="s">
        <v>22</v>
      </c>
      <c r="M110" s="66" t="s">
        <v>23</v>
      </c>
      <c r="N110" s="66" t="s">
        <v>24</v>
      </c>
      <c r="O110" s="66" t="s">
        <v>25</v>
      </c>
      <c r="R110" s="46"/>
    </row>
    <row r="111" ht="15.6" spans="1:18">
      <c r="A111" s="122"/>
      <c r="B111" s="123" t="s">
        <v>81</v>
      </c>
      <c r="C111" s="123"/>
      <c r="D111" s="123"/>
      <c r="E111" s="123"/>
      <c r="F111" s="123"/>
      <c r="G111" s="123"/>
      <c r="H111" s="123"/>
      <c r="I111" s="123"/>
      <c r="J111" s="123"/>
      <c r="K111" s="123"/>
      <c r="L111" s="123"/>
      <c r="M111" s="123"/>
      <c r="N111" s="123"/>
      <c r="O111" s="123"/>
      <c r="R111" s="46"/>
    </row>
    <row r="112" ht="15.6" spans="1:18">
      <c r="A112" s="124"/>
      <c r="B112" s="123" t="s">
        <v>27</v>
      </c>
      <c r="C112" s="123"/>
      <c r="D112" s="123"/>
      <c r="E112" s="123"/>
      <c r="F112" s="123"/>
      <c r="G112" s="123"/>
      <c r="H112" s="123"/>
      <c r="I112" s="123"/>
      <c r="J112" s="123"/>
      <c r="K112" s="123"/>
      <c r="L112" s="123"/>
      <c r="M112" s="123"/>
      <c r="N112" s="123"/>
      <c r="O112" s="123"/>
      <c r="Q112" s="96"/>
      <c r="R112" s="46"/>
    </row>
    <row r="113" ht="27.6" spans="1:17">
      <c r="A113" s="70" t="s">
        <v>28</v>
      </c>
      <c r="B113" s="71" t="s">
        <v>82</v>
      </c>
      <c r="C113" s="72" t="s">
        <v>119</v>
      </c>
      <c r="D113" s="73">
        <v>17.904</v>
      </c>
      <c r="E113" s="73">
        <v>21.214</v>
      </c>
      <c r="F113" s="73">
        <v>47.964</v>
      </c>
      <c r="G113" s="73">
        <v>442.6</v>
      </c>
      <c r="H113" s="73">
        <v>0.1472</v>
      </c>
      <c r="I113" s="73">
        <v>1.212</v>
      </c>
      <c r="J113" s="73">
        <v>62.48</v>
      </c>
      <c r="K113" s="73">
        <v>1.834</v>
      </c>
      <c r="L113" s="73">
        <v>239.958</v>
      </c>
      <c r="M113" s="73">
        <v>305.688</v>
      </c>
      <c r="N113" s="73">
        <v>54.79</v>
      </c>
      <c r="O113" s="73">
        <v>1.283</v>
      </c>
      <c r="P113" s="73" t="e">
        <f>'Меню младшие 1-4 кл'!#REF!/0.9</f>
        <v>#REF!</v>
      </c>
      <c r="Q113" s="73" t="e">
        <f>'Меню младшие 1-4 кл'!#REF!/0.9</f>
        <v>#REF!</v>
      </c>
    </row>
    <row r="114" ht="24" spans="1:17">
      <c r="A114" s="75" t="s">
        <v>84</v>
      </c>
      <c r="B114" s="71" t="s">
        <v>85</v>
      </c>
      <c r="C114" s="72" t="s">
        <v>56</v>
      </c>
      <c r="D114" s="73">
        <v>0.235</v>
      </c>
      <c r="E114" s="73">
        <v>0.09</v>
      </c>
      <c r="F114" s="73">
        <v>12.425</v>
      </c>
      <c r="G114" s="73">
        <v>54.2</v>
      </c>
      <c r="H114" s="73">
        <v>0.0035</v>
      </c>
      <c r="I114" s="73">
        <v>50.03</v>
      </c>
      <c r="J114" s="73">
        <v>0</v>
      </c>
      <c r="K114" s="73">
        <v>0.19</v>
      </c>
      <c r="L114" s="73">
        <v>13.95</v>
      </c>
      <c r="M114" s="73">
        <v>3.65</v>
      </c>
      <c r="N114" s="73">
        <v>2.25</v>
      </c>
      <c r="O114" s="73">
        <v>0.415</v>
      </c>
      <c r="Q114" s="96"/>
    </row>
    <row r="115" ht="36" spans="1:15">
      <c r="A115" s="75" t="s">
        <v>57</v>
      </c>
      <c r="B115" s="71" t="s">
        <v>65</v>
      </c>
      <c r="C115" s="76">
        <v>30</v>
      </c>
      <c r="D115" s="73">
        <v>2.28</v>
      </c>
      <c r="E115" s="73">
        <v>0.24</v>
      </c>
      <c r="F115" s="73">
        <v>14.76</v>
      </c>
      <c r="G115" s="73">
        <v>70.5</v>
      </c>
      <c r="H115" s="73">
        <v>0.033</v>
      </c>
      <c r="I115" s="73">
        <v>0</v>
      </c>
      <c r="J115" s="73">
        <v>0</v>
      </c>
      <c r="K115" s="73">
        <v>0.33</v>
      </c>
      <c r="L115" s="73">
        <v>6</v>
      </c>
      <c r="M115" s="73">
        <v>19.5</v>
      </c>
      <c r="N115" s="73">
        <v>4.2</v>
      </c>
      <c r="O115" s="73">
        <v>0.33</v>
      </c>
    </row>
    <row r="116" ht="35.25" customHeight="1" spans="1:15">
      <c r="A116" s="75" t="s">
        <v>35</v>
      </c>
      <c r="B116" s="71" t="s">
        <v>36</v>
      </c>
      <c r="C116" s="76">
        <v>40</v>
      </c>
      <c r="D116" s="73">
        <v>2.64</v>
      </c>
      <c r="E116" s="73">
        <v>0.48</v>
      </c>
      <c r="F116" s="73">
        <v>15.84</v>
      </c>
      <c r="G116" s="73">
        <v>79.2</v>
      </c>
      <c r="H116" s="73">
        <v>0.068</v>
      </c>
      <c r="I116" s="73">
        <v>0</v>
      </c>
      <c r="J116" s="73">
        <v>0</v>
      </c>
      <c r="K116" s="73">
        <v>0.56</v>
      </c>
      <c r="L116" s="73">
        <v>11.6</v>
      </c>
      <c r="M116" s="73">
        <v>60</v>
      </c>
      <c r="N116" s="73">
        <v>18.8</v>
      </c>
      <c r="O116" s="73">
        <v>1.56</v>
      </c>
    </row>
    <row r="117" ht="20.25" customHeight="1" spans="1:18">
      <c r="A117" s="64"/>
      <c r="B117" s="113" t="s">
        <v>37</v>
      </c>
      <c r="C117" s="114">
        <v>553</v>
      </c>
      <c r="D117" s="115">
        <f>SUM(D113:D116)</f>
        <v>23.059</v>
      </c>
      <c r="E117" s="115">
        <f t="shared" ref="E117:Q117" si="7">SUM(E113:E116)</f>
        <v>22.024</v>
      </c>
      <c r="F117" s="115">
        <f t="shared" si="7"/>
        <v>90.989</v>
      </c>
      <c r="G117" s="115">
        <f t="shared" si="7"/>
        <v>646.5</v>
      </c>
      <c r="H117" s="115">
        <f t="shared" si="7"/>
        <v>0.2517</v>
      </c>
      <c r="I117" s="115">
        <f t="shared" si="7"/>
        <v>51.242</v>
      </c>
      <c r="J117" s="115">
        <f t="shared" si="7"/>
        <v>62.48</v>
      </c>
      <c r="K117" s="115">
        <f t="shared" si="7"/>
        <v>2.914</v>
      </c>
      <c r="L117" s="115">
        <f t="shared" si="7"/>
        <v>271.508</v>
      </c>
      <c r="M117" s="115">
        <f t="shared" si="7"/>
        <v>388.838</v>
      </c>
      <c r="N117" s="115">
        <f t="shared" si="7"/>
        <v>80.04</v>
      </c>
      <c r="O117" s="115">
        <f t="shared" si="7"/>
        <v>3.588</v>
      </c>
      <c r="P117" s="115" t="e">
        <f t="shared" si="7"/>
        <v>#REF!</v>
      </c>
      <c r="Q117" s="115" t="e">
        <f t="shared" si="7"/>
        <v>#REF!</v>
      </c>
      <c r="R117" s="96">
        <v>0.25</v>
      </c>
    </row>
    <row r="118" ht="20.25" customHeight="1" spans="1:18">
      <c r="A118" s="125"/>
      <c r="B118" s="126"/>
      <c r="C118" s="127"/>
      <c r="D118" s="128"/>
      <c r="E118" s="128"/>
      <c r="F118" s="128"/>
      <c r="G118" s="128"/>
      <c r="H118" s="128"/>
      <c r="I118" s="128"/>
      <c r="J118" s="128"/>
      <c r="K118" s="128"/>
      <c r="L118" s="128"/>
      <c r="M118" s="128"/>
      <c r="N118" s="128"/>
      <c r="O118" s="128"/>
      <c r="Q118" s="96"/>
      <c r="R118" s="46"/>
    </row>
    <row r="119" ht="15.6" spans="1:18">
      <c r="A119" s="124"/>
      <c r="B119" s="123" t="s">
        <v>38</v>
      </c>
      <c r="C119" s="123"/>
      <c r="D119" s="123"/>
      <c r="E119" s="123"/>
      <c r="F119" s="123"/>
      <c r="G119" s="123"/>
      <c r="H119" s="123"/>
      <c r="I119" s="123"/>
      <c r="J119" s="123"/>
      <c r="K119" s="123"/>
      <c r="L119" s="123"/>
      <c r="M119" s="123"/>
      <c r="N119" s="123"/>
      <c r="O119" s="123"/>
      <c r="Q119" s="96"/>
      <c r="R119" s="46"/>
    </row>
    <row r="120" ht="24" spans="1:15">
      <c r="A120" s="74" t="s">
        <v>88</v>
      </c>
      <c r="B120" s="129" t="s">
        <v>89</v>
      </c>
      <c r="C120" s="99" t="s">
        <v>51</v>
      </c>
      <c r="D120" s="73">
        <v>9.05</v>
      </c>
      <c r="E120" s="104">
        <v>6.09</v>
      </c>
      <c r="F120" s="104">
        <v>3.8</v>
      </c>
      <c r="G120" s="73">
        <v>105</v>
      </c>
      <c r="H120" s="73">
        <v>0.05</v>
      </c>
      <c r="I120" s="104">
        <v>3.73</v>
      </c>
      <c r="J120" s="104">
        <v>5.82</v>
      </c>
      <c r="K120" s="104">
        <v>2.52</v>
      </c>
      <c r="L120" s="73">
        <v>69.07</v>
      </c>
      <c r="M120" s="73">
        <v>162.19</v>
      </c>
      <c r="N120" s="73">
        <v>48.53</v>
      </c>
      <c r="O120" s="73">
        <v>0.85</v>
      </c>
    </row>
    <row r="121" ht="24" spans="1:17">
      <c r="A121" s="75" t="s">
        <v>62</v>
      </c>
      <c r="B121" s="71" t="s">
        <v>120</v>
      </c>
      <c r="C121" s="99" t="s">
        <v>73</v>
      </c>
      <c r="D121" s="73">
        <v>3.71</v>
      </c>
      <c r="E121" s="104">
        <v>9.38</v>
      </c>
      <c r="F121" s="104">
        <v>24.59</v>
      </c>
      <c r="G121" s="73">
        <v>197.7</v>
      </c>
      <c r="H121" s="73">
        <v>0.1674</v>
      </c>
      <c r="I121" s="73">
        <v>21.7926</v>
      </c>
      <c r="J121" s="73">
        <v>0</v>
      </c>
      <c r="K121" s="73">
        <v>0.2178</v>
      </c>
      <c r="L121" s="73">
        <v>44.37</v>
      </c>
      <c r="M121" s="73">
        <v>103.914</v>
      </c>
      <c r="N121" s="73">
        <v>33.3</v>
      </c>
      <c r="O121" s="73">
        <v>1.2114</v>
      </c>
      <c r="P121" s="46">
        <v>1.2114</v>
      </c>
      <c r="Q121" s="96"/>
    </row>
    <row r="122" ht="24" spans="1:15">
      <c r="A122" s="74" t="s">
        <v>90</v>
      </c>
      <c r="B122" s="71" t="s">
        <v>91</v>
      </c>
      <c r="C122" s="72">
        <v>200</v>
      </c>
      <c r="D122" s="73">
        <v>0.16</v>
      </c>
      <c r="E122" s="73">
        <v>0.16</v>
      </c>
      <c r="F122" s="73">
        <v>17.9</v>
      </c>
      <c r="G122" s="73">
        <v>74.6</v>
      </c>
      <c r="H122" s="73">
        <v>0.012</v>
      </c>
      <c r="I122" s="73">
        <v>0.9</v>
      </c>
      <c r="J122" s="73">
        <v>0</v>
      </c>
      <c r="K122" s="73">
        <v>0.08</v>
      </c>
      <c r="L122" s="73">
        <v>13.88</v>
      </c>
      <c r="M122" s="73">
        <v>4.4</v>
      </c>
      <c r="N122" s="73">
        <v>5.14</v>
      </c>
      <c r="O122" s="73">
        <v>0.922</v>
      </c>
    </row>
    <row r="123" ht="36" spans="1:15">
      <c r="A123" s="74" t="s">
        <v>57</v>
      </c>
      <c r="B123" s="71" t="s">
        <v>65</v>
      </c>
      <c r="C123" s="72">
        <v>30</v>
      </c>
      <c r="D123" s="73">
        <v>2.28</v>
      </c>
      <c r="E123" s="73">
        <v>0.24</v>
      </c>
      <c r="F123" s="73">
        <v>14.76</v>
      </c>
      <c r="G123" s="73">
        <v>70.5</v>
      </c>
      <c r="H123" s="73">
        <v>0.033</v>
      </c>
      <c r="I123" s="73">
        <v>0</v>
      </c>
      <c r="J123" s="73">
        <v>0</v>
      </c>
      <c r="K123" s="73">
        <v>0.33</v>
      </c>
      <c r="L123" s="73">
        <v>6</v>
      </c>
      <c r="M123" s="73">
        <v>19.5</v>
      </c>
      <c r="N123" s="73">
        <v>4.2</v>
      </c>
      <c r="O123" s="73">
        <v>0.33</v>
      </c>
    </row>
    <row r="124" s="45" customFormat="1" ht="39" customHeight="1" spans="1:17">
      <c r="A124" s="75" t="s">
        <v>35</v>
      </c>
      <c r="B124" s="71" t="s">
        <v>36</v>
      </c>
      <c r="C124" s="76">
        <v>40</v>
      </c>
      <c r="D124" s="73">
        <v>2.64</v>
      </c>
      <c r="E124" s="73">
        <v>0.48</v>
      </c>
      <c r="F124" s="73">
        <v>15.84</v>
      </c>
      <c r="G124" s="73">
        <v>79.2</v>
      </c>
      <c r="H124" s="73">
        <v>0.068</v>
      </c>
      <c r="I124" s="73">
        <v>0</v>
      </c>
      <c r="J124" s="73">
        <v>0</v>
      </c>
      <c r="K124" s="73">
        <v>0.56</v>
      </c>
      <c r="L124" s="73">
        <v>11.6</v>
      </c>
      <c r="M124" s="73">
        <v>60</v>
      </c>
      <c r="N124" s="73">
        <v>18.8</v>
      </c>
      <c r="O124" s="73">
        <v>1.56</v>
      </c>
      <c r="Q124" s="97"/>
    </row>
    <row r="125" ht="15.6" spans="1:18">
      <c r="A125" s="64"/>
      <c r="B125" s="113" t="s">
        <v>37</v>
      </c>
      <c r="C125" s="130" t="s">
        <v>121</v>
      </c>
      <c r="D125" s="115">
        <f>D120+D121+D122+D123+D124</f>
        <v>17.84</v>
      </c>
      <c r="E125" s="115">
        <f t="shared" ref="E125:Q125" si="8">E120+E121+E122+E123+E124</f>
        <v>16.35</v>
      </c>
      <c r="F125" s="115">
        <f t="shared" si="8"/>
        <v>76.89</v>
      </c>
      <c r="G125" s="115">
        <f t="shared" si="8"/>
        <v>527</v>
      </c>
      <c r="H125" s="115">
        <f t="shared" si="8"/>
        <v>0.3304</v>
      </c>
      <c r="I125" s="115">
        <f t="shared" si="8"/>
        <v>26.4226</v>
      </c>
      <c r="J125" s="115">
        <f t="shared" si="8"/>
        <v>5.82</v>
      </c>
      <c r="K125" s="115">
        <f t="shared" si="8"/>
        <v>3.7078</v>
      </c>
      <c r="L125" s="115">
        <f t="shared" si="8"/>
        <v>144.92</v>
      </c>
      <c r="M125" s="115">
        <f t="shared" si="8"/>
        <v>350.004</v>
      </c>
      <c r="N125" s="115">
        <f t="shared" si="8"/>
        <v>109.97</v>
      </c>
      <c r="O125" s="115">
        <f t="shared" si="8"/>
        <v>4.8734</v>
      </c>
      <c r="P125" s="115">
        <f t="shared" si="8"/>
        <v>1.2114</v>
      </c>
      <c r="Q125" s="115">
        <f t="shared" si="8"/>
        <v>0</v>
      </c>
      <c r="R125" s="96">
        <v>0.2</v>
      </c>
    </row>
    <row r="126" ht="15.6" spans="1:18">
      <c r="A126" s="125"/>
      <c r="B126" s="126"/>
      <c r="C126" s="131"/>
      <c r="D126" s="128"/>
      <c r="E126" s="128"/>
      <c r="F126" s="128"/>
      <c r="G126" s="128"/>
      <c r="H126" s="128"/>
      <c r="I126" s="128"/>
      <c r="J126" s="128"/>
      <c r="K126" s="128"/>
      <c r="L126" s="128"/>
      <c r="M126" s="128"/>
      <c r="N126" s="128"/>
      <c r="O126" s="128"/>
      <c r="P126" s="132"/>
      <c r="Q126" s="96"/>
      <c r="R126" s="96"/>
    </row>
    <row r="127" ht="15.6" spans="1:18">
      <c r="A127" s="124"/>
      <c r="B127" s="123" t="s">
        <v>45</v>
      </c>
      <c r="C127" s="123"/>
      <c r="D127" s="123"/>
      <c r="E127" s="123"/>
      <c r="F127" s="123"/>
      <c r="G127" s="123"/>
      <c r="H127" s="123"/>
      <c r="I127" s="123"/>
      <c r="J127" s="123"/>
      <c r="K127" s="123"/>
      <c r="L127" s="123"/>
      <c r="M127" s="123"/>
      <c r="N127" s="123"/>
      <c r="O127" s="123"/>
      <c r="Q127" s="96"/>
      <c r="R127" s="46"/>
    </row>
    <row r="128" ht="24" spans="1:17">
      <c r="A128" s="75" t="s">
        <v>92</v>
      </c>
      <c r="B128" s="71" t="s">
        <v>93</v>
      </c>
      <c r="C128" s="99" t="s">
        <v>122</v>
      </c>
      <c r="D128" s="73">
        <v>18.9716666666667</v>
      </c>
      <c r="E128" s="104">
        <v>23.12</v>
      </c>
      <c r="F128" s="104">
        <v>51.79</v>
      </c>
      <c r="G128" s="73">
        <v>509.8</v>
      </c>
      <c r="H128" s="73">
        <v>0.0783333333333333</v>
      </c>
      <c r="I128" s="73">
        <v>2.31</v>
      </c>
      <c r="J128" s="73">
        <v>0</v>
      </c>
      <c r="K128" s="73">
        <v>5.25</v>
      </c>
      <c r="L128" s="73">
        <v>22.0433333333333</v>
      </c>
      <c r="M128" s="73">
        <v>285.696666666667</v>
      </c>
      <c r="N128" s="73">
        <v>63.7466666666667</v>
      </c>
      <c r="O128" s="73">
        <v>4.13333333333333</v>
      </c>
      <c r="Q128" s="96"/>
    </row>
    <row r="129" ht="24" spans="1:17">
      <c r="A129" s="75" t="s">
        <v>84</v>
      </c>
      <c r="B129" s="71" t="s">
        <v>95</v>
      </c>
      <c r="C129" s="72" t="s">
        <v>96</v>
      </c>
      <c r="D129" s="73">
        <v>0.07</v>
      </c>
      <c r="E129" s="73">
        <v>0.02</v>
      </c>
      <c r="F129" s="73">
        <v>10.01</v>
      </c>
      <c r="G129" s="73">
        <v>40</v>
      </c>
      <c r="H129" s="73">
        <v>0</v>
      </c>
      <c r="I129" s="73">
        <v>0.03</v>
      </c>
      <c r="J129" s="73">
        <v>0</v>
      </c>
      <c r="K129" s="73">
        <v>0</v>
      </c>
      <c r="L129" s="73">
        <v>10.95</v>
      </c>
      <c r="M129" s="73">
        <v>2.8</v>
      </c>
      <c r="N129" s="73">
        <v>1.4</v>
      </c>
      <c r="O129" s="73">
        <v>0.265</v>
      </c>
      <c r="P129" s="45"/>
      <c r="Q129" s="97"/>
    </row>
    <row r="130" ht="36" spans="1:18">
      <c r="A130" s="75" t="s">
        <v>57</v>
      </c>
      <c r="B130" s="71" t="s">
        <v>65</v>
      </c>
      <c r="C130" s="76">
        <v>50</v>
      </c>
      <c r="D130" s="73">
        <v>3.8</v>
      </c>
      <c r="E130" s="73">
        <v>0.4</v>
      </c>
      <c r="F130" s="73">
        <v>24.6</v>
      </c>
      <c r="G130" s="73">
        <v>117.5</v>
      </c>
      <c r="H130" s="73">
        <v>0.055</v>
      </c>
      <c r="I130" s="73">
        <v>0</v>
      </c>
      <c r="J130" s="73">
        <v>0</v>
      </c>
      <c r="K130" s="73">
        <v>0.55</v>
      </c>
      <c r="L130" s="73">
        <v>10</v>
      </c>
      <c r="M130" s="73">
        <v>32.5</v>
      </c>
      <c r="N130" s="73">
        <v>7</v>
      </c>
      <c r="O130" s="73">
        <v>0.55</v>
      </c>
      <c r="Q130" s="96"/>
      <c r="R130" s="46"/>
    </row>
    <row r="131" ht="36" spans="1:15">
      <c r="A131" s="75" t="s">
        <v>35</v>
      </c>
      <c r="B131" s="71" t="s">
        <v>36</v>
      </c>
      <c r="C131" s="76">
        <v>50</v>
      </c>
      <c r="D131" s="73">
        <v>3.3</v>
      </c>
      <c r="E131" s="73">
        <v>0.6</v>
      </c>
      <c r="F131" s="73">
        <v>19.8</v>
      </c>
      <c r="G131" s="73">
        <v>99</v>
      </c>
      <c r="H131" s="73">
        <v>0.085</v>
      </c>
      <c r="I131" s="73">
        <v>0</v>
      </c>
      <c r="J131" s="73">
        <v>0</v>
      </c>
      <c r="K131" s="73">
        <v>0.7</v>
      </c>
      <c r="L131" s="73">
        <v>14.5</v>
      </c>
      <c r="M131" s="73">
        <v>75</v>
      </c>
      <c r="N131" s="73">
        <v>23.5</v>
      </c>
      <c r="O131" s="73">
        <v>1.95</v>
      </c>
    </row>
    <row r="132" ht="21" customHeight="1" spans="1:18">
      <c r="A132" s="64"/>
      <c r="B132" s="113" t="s">
        <v>37</v>
      </c>
      <c r="C132" s="114">
        <v>550</v>
      </c>
      <c r="D132" s="115">
        <v>23.14</v>
      </c>
      <c r="E132" s="115">
        <f t="shared" ref="E132:O132" si="9">SUM(E128:E131)</f>
        <v>24.14</v>
      </c>
      <c r="F132" s="115">
        <v>100.2</v>
      </c>
      <c r="G132" s="115">
        <v>706.3</v>
      </c>
      <c r="H132" s="115">
        <f t="shared" si="9"/>
        <v>0.218333333333333</v>
      </c>
      <c r="I132" s="115">
        <f t="shared" si="9"/>
        <v>2.34</v>
      </c>
      <c r="J132" s="115">
        <f t="shared" si="9"/>
        <v>0</v>
      </c>
      <c r="K132" s="115">
        <f t="shared" si="9"/>
        <v>6.5</v>
      </c>
      <c r="L132" s="115">
        <f t="shared" si="9"/>
        <v>57.4933333333333</v>
      </c>
      <c r="M132" s="115">
        <f t="shared" si="9"/>
        <v>395.996666666667</v>
      </c>
      <c r="N132" s="115">
        <f t="shared" si="9"/>
        <v>95.6466666666667</v>
      </c>
      <c r="O132" s="115">
        <f t="shared" si="9"/>
        <v>6.89833333333333</v>
      </c>
      <c r="P132" s="115" t="e">
        <f>#REF!+P128+P129+P130+P131</f>
        <v>#REF!</v>
      </c>
      <c r="Q132" s="115" t="e">
        <f>#REF!+Q128+Q129+Q130+Q131</f>
        <v>#REF!</v>
      </c>
      <c r="R132" s="96">
        <v>0.25</v>
      </c>
    </row>
    <row r="133" ht="21" customHeight="1" spans="1:18">
      <c r="A133" s="137"/>
      <c r="B133" s="138"/>
      <c r="C133" s="138"/>
      <c r="D133" s="138"/>
      <c r="E133" s="138"/>
      <c r="F133" s="138"/>
      <c r="G133" s="138"/>
      <c r="H133" s="138"/>
      <c r="I133" s="138"/>
      <c r="J133" s="138"/>
      <c r="K133" s="138"/>
      <c r="L133" s="138"/>
      <c r="M133" s="138"/>
      <c r="N133" s="138"/>
      <c r="O133" s="153"/>
      <c r="P133" s="128"/>
      <c r="Q133" s="128"/>
      <c r="R133" s="96"/>
    </row>
    <row r="134" ht="15.6" spans="1:18">
      <c r="A134" s="124"/>
      <c r="B134" s="123" t="s">
        <v>58</v>
      </c>
      <c r="C134" s="123"/>
      <c r="D134" s="123"/>
      <c r="E134" s="123"/>
      <c r="F134" s="123"/>
      <c r="G134" s="123"/>
      <c r="H134" s="123"/>
      <c r="I134" s="123"/>
      <c r="J134" s="123"/>
      <c r="K134" s="123"/>
      <c r="L134" s="123"/>
      <c r="M134" s="123"/>
      <c r="N134" s="123"/>
      <c r="O134" s="123"/>
      <c r="R134" s="46"/>
    </row>
    <row r="135" spans="1:18">
      <c r="A135" s="70" t="s">
        <v>28</v>
      </c>
      <c r="B135" s="139" t="s">
        <v>97</v>
      </c>
      <c r="C135" s="140">
        <v>100</v>
      </c>
      <c r="D135" s="141">
        <v>1.733</v>
      </c>
      <c r="E135" s="141">
        <v>3.094</v>
      </c>
      <c r="F135" s="141">
        <v>16.6333333333333</v>
      </c>
      <c r="G135" s="141">
        <v>81.7</v>
      </c>
      <c r="H135" s="141">
        <v>0.057</v>
      </c>
      <c r="I135" s="141">
        <v>3.36</v>
      </c>
      <c r="J135" s="141">
        <v>0</v>
      </c>
      <c r="K135" s="141">
        <v>13.4</v>
      </c>
      <c r="L135" s="141">
        <v>25.76</v>
      </c>
      <c r="M135" s="141">
        <v>52.766</v>
      </c>
      <c r="N135" s="141">
        <v>36.047</v>
      </c>
      <c r="O135" s="141">
        <v>0.664</v>
      </c>
      <c r="R135" s="46"/>
    </row>
    <row r="136" ht="27.6" spans="1:18">
      <c r="A136" s="70" t="s">
        <v>30</v>
      </c>
      <c r="B136" s="71" t="s">
        <v>31</v>
      </c>
      <c r="C136" s="72" t="s">
        <v>123</v>
      </c>
      <c r="D136" s="73">
        <v>13.15</v>
      </c>
      <c r="E136" s="73">
        <v>13.36</v>
      </c>
      <c r="F136" s="73">
        <v>36.01</v>
      </c>
      <c r="G136" s="73">
        <v>323.64</v>
      </c>
      <c r="H136" s="73">
        <v>0.1005</v>
      </c>
      <c r="I136" s="73">
        <v>0.495</v>
      </c>
      <c r="J136" s="73">
        <v>23.9</v>
      </c>
      <c r="K136" s="73">
        <v>4.799</v>
      </c>
      <c r="L136" s="73">
        <v>31.695</v>
      </c>
      <c r="M136" s="73">
        <v>147.63</v>
      </c>
      <c r="N136" s="73">
        <v>38.175</v>
      </c>
      <c r="O136" s="73">
        <v>2.0755</v>
      </c>
      <c r="Q136" s="96"/>
      <c r="R136" s="46"/>
    </row>
    <row r="137" s="45" customFormat="1" ht="24" spans="1:17">
      <c r="A137" s="75" t="s">
        <v>84</v>
      </c>
      <c r="B137" s="71" t="s">
        <v>85</v>
      </c>
      <c r="C137" s="72" t="s">
        <v>56</v>
      </c>
      <c r="D137" s="73">
        <v>0.235</v>
      </c>
      <c r="E137" s="73">
        <v>0.09</v>
      </c>
      <c r="F137" s="73">
        <v>12.425</v>
      </c>
      <c r="G137" s="73">
        <v>54.2</v>
      </c>
      <c r="H137" s="73">
        <v>0.0035</v>
      </c>
      <c r="I137" s="73">
        <v>50.03</v>
      </c>
      <c r="J137" s="73">
        <v>0</v>
      </c>
      <c r="K137" s="73">
        <v>0.19</v>
      </c>
      <c r="L137" s="73">
        <v>13.95</v>
      </c>
      <c r="M137" s="73">
        <v>3.65</v>
      </c>
      <c r="N137" s="73">
        <v>2.25</v>
      </c>
      <c r="O137" s="73">
        <v>0.415</v>
      </c>
      <c r="Q137" s="97"/>
    </row>
    <row r="138" ht="36" spans="1:15">
      <c r="A138" s="75" t="s">
        <v>35</v>
      </c>
      <c r="B138" s="71" t="s">
        <v>36</v>
      </c>
      <c r="C138" s="76">
        <v>30</v>
      </c>
      <c r="D138" s="73">
        <v>1.98</v>
      </c>
      <c r="E138" s="73">
        <v>0.36</v>
      </c>
      <c r="F138" s="73">
        <v>11.88</v>
      </c>
      <c r="G138" s="73">
        <v>59.4</v>
      </c>
      <c r="H138" s="73">
        <v>0.051</v>
      </c>
      <c r="I138" s="73">
        <v>0</v>
      </c>
      <c r="J138" s="73">
        <v>0</v>
      </c>
      <c r="K138" s="73">
        <v>0.42</v>
      </c>
      <c r="L138" s="73">
        <v>8.7</v>
      </c>
      <c r="M138" s="73">
        <v>45</v>
      </c>
      <c r="N138" s="73">
        <v>14.1</v>
      </c>
      <c r="O138" s="73">
        <v>1.17</v>
      </c>
    </row>
    <row r="139" ht="15.6" spans="1:18">
      <c r="A139" s="64"/>
      <c r="B139" s="113" t="s">
        <v>37</v>
      </c>
      <c r="C139" s="114">
        <v>588</v>
      </c>
      <c r="D139" s="115">
        <f>D135+D136+D137+D138</f>
        <v>17.098</v>
      </c>
      <c r="E139" s="115">
        <v>17.9</v>
      </c>
      <c r="F139" s="115">
        <f t="shared" ref="F139:Q139" si="10">F135+F136+F137+F138</f>
        <v>76.9483333333333</v>
      </c>
      <c r="G139" s="115">
        <f t="shared" si="10"/>
        <v>518.94</v>
      </c>
      <c r="H139" s="115">
        <f t="shared" si="10"/>
        <v>0.212</v>
      </c>
      <c r="I139" s="115">
        <f t="shared" si="10"/>
        <v>53.885</v>
      </c>
      <c r="J139" s="115">
        <f t="shared" si="10"/>
        <v>23.9</v>
      </c>
      <c r="K139" s="115">
        <f t="shared" si="10"/>
        <v>18.809</v>
      </c>
      <c r="L139" s="115">
        <f t="shared" si="10"/>
        <v>80.105</v>
      </c>
      <c r="M139" s="115">
        <f t="shared" si="10"/>
        <v>249.046</v>
      </c>
      <c r="N139" s="115">
        <f t="shared" si="10"/>
        <v>90.572</v>
      </c>
      <c r="O139" s="115">
        <f t="shared" si="10"/>
        <v>4.3245</v>
      </c>
      <c r="P139" s="115">
        <f t="shared" si="10"/>
        <v>0</v>
      </c>
      <c r="Q139" s="115">
        <f t="shared" si="10"/>
        <v>0</v>
      </c>
      <c r="R139" s="96">
        <v>0.2</v>
      </c>
    </row>
    <row r="141" ht="15.6" spans="1:18">
      <c r="A141" s="124"/>
      <c r="B141" s="123" t="s">
        <v>66</v>
      </c>
      <c r="C141" s="123"/>
      <c r="D141" s="123"/>
      <c r="E141" s="123"/>
      <c r="F141" s="123"/>
      <c r="G141" s="123"/>
      <c r="H141" s="123"/>
      <c r="I141" s="123"/>
      <c r="J141" s="123"/>
      <c r="K141" s="123"/>
      <c r="L141" s="123"/>
      <c r="M141" s="123"/>
      <c r="N141" s="123"/>
      <c r="O141" s="123"/>
      <c r="R141" s="46"/>
    </row>
    <row r="142" ht="41.4" spans="1:15">
      <c r="A142" s="142" t="s">
        <v>101</v>
      </c>
      <c r="B142" s="71" t="s">
        <v>102</v>
      </c>
      <c r="C142" s="72" t="s">
        <v>122</v>
      </c>
      <c r="D142" s="73">
        <v>14.475</v>
      </c>
      <c r="E142" s="73">
        <v>20.8</v>
      </c>
      <c r="F142" s="73">
        <v>25.335</v>
      </c>
      <c r="G142" s="73">
        <v>341.5</v>
      </c>
      <c r="H142" s="73">
        <v>0.12</v>
      </c>
      <c r="I142" s="73">
        <v>18.765</v>
      </c>
      <c r="J142" s="73">
        <v>39</v>
      </c>
      <c r="K142" s="73">
        <v>4.67</v>
      </c>
      <c r="L142" s="73">
        <v>89.15</v>
      </c>
      <c r="M142" s="73">
        <v>148.63</v>
      </c>
      <c r="N142" s="73">
        <v>39.69</v>
      </c>
      <c r="O142" s="73">
        <v>2.225</v>
      </c>
    </row>
    <row r="143" ht="24" spans="1:15">
      <c r="A143" s="74" t="s">
        <v>33</v>
      </c>
      <c r="B143" s="71" t="s">
        <v>34</v>
      </c>
      <c r="C143" s="72">
        <v>200</v>
      </c>
      <c r="D143" s="73">
        <v>0.662</v>
      </c>
      <c r="E143" s="73">
        <v>0.09</v>
      </c>
      <c r="F143" s="73">
        <v>22.034</v>
      </c>
      <c r="G143" s="73">
        <v>92.8</v>
      </c>
      <c r="H143" s="73">
        <v>0.016</v>
      </c>
      <c r="I143" s="73">
        <v>0.726</v>
      </c>
      <c r="J143" s="73">
        <v>0</v>
      </c>
      <c r="K143" s="73">
        <v>0.508</v>
      </c>
      <c r="L143" s="73">
        <v>32.18</v>
      </c>
      <c r="M143" s="73">
        <v>23.44</v>
      </c>
      <c r="N143" s="73">
        <v>17.46</v>
      </c>
      <c r="O143" s="73">
        <v>0.668</v>
      </c>
    </row>
    <row r="144" ht="36" spans="1:15">
      <c r="A144" s="75" t="s">
        <v>57</v>
      </c>
      <c r="B144" s="71" t="s">
        <v>65</v>
      </c>
      <c r="C144" s="76">
        <v>50</v>
      </c>
      <c r="D144" s="73">
        <v>3.8</v>
      </c>
      <c r="E144" s="73">
        <v>0.4</v>
      </c>
      <c r="F144" s="73">
        <v>24.6</v>
      </c>
      <c r="G144" s="73">
        <v>117.5</v>
      </c>
      <c r="H144" s="73">
        <v>0.055</v>
      </c>
      <c r="I144" s="73">
        <v>0</v>
      </c>
      <c r="J144" s="73">
        <v>0</v>
      </c>
      <c r="K144" s="73">
        <v>0.55</v>
      </c>
      <c r="L144" s="73">
        <v>10</v>
      </c>
      <c r="M144" s="73">
        <v>32.5</v>
      </c>
      <c r="N144" s="73">
        <v>7</v>
      </c>
      <c r="O144" s="73">
        <v>0.55</v>
      </c>
    </row>
    <row r="145" ht="36" spans="1:15">
      <c r="A145" s="75" t="s">
        <v>35</v>
      </c>
      <c r="B145" s="71" t="s">
        <v>36</v>
      </c>
      <c r="C145" s="76">
        <v>50</v>
      </c>
      <c r="D145" s="73">
        <v>3.3</v>
      </c>
      <c r="E145" s="73">
        <v>0.6</v>
      </c>
      <c r="F145" s="73">
        <v>19.8</v>
      </c>
      <c r="G145" s="73">
        <v>99</v>
      </c>
      <c r="H145" s="73">
        <v>0.085</v>
      </c>
      <c r="I145" s="73">
        <v>0</v>
      </c>
      <c r="J145" s="73">
        <v>0</v>
      </c>
      <c r="K145" s="73">
        <v>0.7</v>
      </c>
      <c r="L145" s="73">
        <v>14.5</v>
      </c>
      <c r="M145" s="73">
        <v>75</v>
      </c>
      <c r="N145" s="73">
        <v>23.5</v>
      </c>
      <c r="O145" s="73">
        <v>1.95</v>
      </c>
    </row>
    <row r="146" ht="15.6" spans="1:18">
      <c r="A146" s="64"/>
      <c r="B146" s="113" t="s">
        <v>37</v>
      </c>
      <c r="C146" s="143">
        <f>250+C143+C144+C145</f>
        <v>550</v>
      </c>
      <c r="D146" s="115">
        <f>SUM(D142:D145)</f>
        <v>22.237</v>
      </c>
      <c r="E146" s="115">
        <f t="shared" ref="E146:O146" si="11">SUM(E142:E145)</f>
        <v>21.89</v>
      </c>
      <c r="F146" s="115">
        <f t="shared" si="11"/>
        <v>91.769</v>
      </c>
      <c r="G146" s="115">
        <f t="shared" si="11"/>
        <v>650.8</v>
      </c>
      <c r="H146" s="115">
        <f t="shared" si="11"/>
        <v>0.276</v>
      </c>
      <c r="I146" s="115">
        <f t="shared" si="11"/>
        <v>19.491</v>
      </c>
      <c r="J146" s="115">
        <f t="shared" si="11"/>
        <v>39</v>
      </c>
      <c r="K146" s="115">
        <f t="shared" si="11"/>
        <v>6.428</v>
      </c>
      <c r="L146" s="115">
        <f t="shared" si="11"/>
        <v>145.83</v>
      </c>
      <c r="M146" s="115">
        <f t="shared" si="11"/>
        <v>279.57</v>
      </c>
      <c r="N146" s="115">
        <f t="shared" si="11"/>
        <v>87.65</v>
      </c>
      <c r="O146" s="115">
        <f t="shared" si="11"/>
        <v>5.393</v>
      </c>
      <c r="P146" s="115" t="e">
        <f>#REF!+P142+P143+P144+P145</f>
        <v>#REF!</v>
      </c>
      <c r="Q146" s="115" t="e">
        <f>#REF!+Q142+Q143+Q144+Q145</f>
        <v>#REF!</v>
      </c>
      <c r="R146" s="96">
        <v>0.25</v>
      </c>
    </row>
    <row r="147" ht="15.75" customHeight="1" spans="1:18">
      <c r="A147" s="137"/>
      <c r="B147" s="138"/>
      <c r="C147" s="138"/>
      <c r="D147" s="138"/>
      <c r="E147" s="138"/>
      <c r="F147" s="138"/>
      <c r="G147" s="138"/>
      <c r="H147" s="138"/>
      <c r="I147" s="138"/>
      <c r="J147" s="138"/>
      <c r="K147" s="138"/>
      <c r="L147" s="138"/>
      <c r="M147" s="138"/>
      <c r="N147" s="138"/>
      <c r="O147" s="153"/>
      <c r="P147" s="132"/>
      <c r="Q147" s="96"/>
      <c r="R147" s="46"/>
    </row>
    <row r="148" ht="15.6" spans="1:18">
      <c r="A148" s="124"/>
      <c r="B148" s="123" t="s">
        <v>75</v>
      </c>
      <c r="C148" s="123"/>
      <c r="D148" s="123"/>
      <c r="E148" s="123"/>
      <c r="F148" s="123"/>
      <c r="G148" s="123"/>
      <c r="H148" s="123"/>
      <c r="I148" s="123"/>
      <c r="J148" s="123"/>
      <c r="K148" s="123"/>
      <c r="L148" s="123"/>
      <c r="M148" s="123"/>
      <c r="N148" s="123"/>
      <c r="O148" s="123"/>
      <c r="P148" s="132"/>
      <c r="Q148" s="96"/>
      <c r="R148" s="46"/>
    </row>
    <row r="149" s="45" customFormat="1" ht="24" spans="1:17">
      <c r="A149" s="75" t="s">
        <v>76</v>
      </c>
      <c r="B149" s="118" t="s">
        <v>77</v>
      </c>
      <c r="C149" s="119">
        <v>100</v>
      </c>
      <c r="D149" s="73">
        <v>1.74933333333333</v>
      </c>
      <c r="E149" s="73">
        <v>4.332</v>
      </c>
      <c r="F149" s="73">
        <v>8.62133333333333</v>
      </c>
      <c r="G149" s="73">
        <v>90.5333333333333</v>
      </c>
      <c r="H149" s="73">
        <v>0.0293333333333333</v>
      </c>
      <c r="I149" s="73">
        <v>22.7973333333333</v>
      </c>
      <c r="J149" s="73">
        <v>0</v>
      </c>
      <c r="K149" s="73">
        <v>11.1866666666667</v>
      </c>
      <c r="L149" s="73">
        <v>33.2946666666667</v>
      </c>
      <c r="M149" s="73">
        <v>37.7426666666667</v>
      </c>
      <c r="N149" s="73">
        <v>20.1213333333333</v>
      </c>
      <c r="O149" s="73">
        <v>0.621333333333333</v>
      </c>
      <c r="P149" s="45">
        <v>1.03824</v>
      </c>
      <c r="Q149" s="97"/>
    </row>
    <row r="150" ht="27.6" spans="1:15">
      <c r="A150" s="70" t="s">
        <v>28</v>
      </c>
      <c r="B150" s="71" t="s">
        <v>103</v>
      </c>
      <c r="C150" s="72" t="s">
        <v>79</v>
      </c>
      <c r="D150" s="73">
        <v>15.16</v>
      </c>
      <c r="E150" s="73">
        <v>16.19</v>
      </c>
      <c r="F150" s="73">
        <v>44.63</v>
      </c>
      <c r="G150" s="73">
        <v>386.76</v>
      </c>
      <c r="H150" s="73">
        <v>0.262083333333333</v>
      </c>
      <c r="I150" s="73">
        <v>1.48809523809524</v>
      </c>
      <c r="J150" s="73">
        <v>71.9791666666667</v>
      </c>
      <c r="K150" s="73">
        <v>1.72559523809524</v>
      </c>
      <c r="L150" s="73">
        <v>41.5929761904762</v>
      </c>
      <c r="M150" s="73">
        <v>320.778571428571</v>
      </c>
      <c r="N150" s="73">
        <v>154.604821428571</v>
      </c>
      <c r="O150" s="73">
        <v>6.22809523809524</v>
      </c>
    </row>
    <row r="151" ht="24" spans="1:15">
      <c r="A151" s="75" t="s">
        <v>54</v>
      </c>
      <c r="B151" s="71" t="s">
        <v>55</v>
      </c>
      <c r="C151" s="76" t="s">
        <v>56</v>
      </c>
      <c r="D151" s="73">
        <v>0.112</v>
      </c>
      <c r="E151" s="73">
        <v>0.018</v>
      </c>
      <c r="F151" s="73">
        <v>10.15</v>
      </c>
      <c r="G151" s="73">
        <v>41.32</v>
      </c>
      <c r="H151" s="73">
        <v>-0.000800000000000001</v>
      </c>
      <c r="I151" s="73">
        <v>2.03</v>
      </c>
      <c r="J151" s="73">
        <v>0</v>
      </c>
      <c r="K151" s="73">
        <v>0.006</v>
      </c>
      <c r="L151" s="73">
        <v>13.25</v>
      </c>
      <c r="M151" s="73">
        <v>3.96</v>
      </c>
      <c r="N151" s="73">
        <v>2.16</v>
      </c>
      <c r="O151" s="73">
        <v>0.333</v>
      </c>
    </row>
    <row r="152" ht="36" spans="1:15">
      <c r="A152" s="75" t="s">
        <v>35</v>
      </c>
      <c r="B152" s="71" t="s">
        <v>36</v>
      </c>
      <c r="C152" s="76">
        <v>25</v>
      </c>
      <c r="D152" s="73">
        <v>1.65</v>
      </c>
      <c r="E152" s="73">
        <v>0.3</v>
      </c>
      <c r="F152" s="73">
        <v>9.9</v>
      </c>
      <c r="G152" s="73">
        <v>49.5</v>
      </c>
      <c r="H152" s="73">
        <v>0.0425</v>
      </c>
      <c r="I152" s="73">
        <v>0</v>
      </c>
      <c r="J152" s="73">
        <v>0</v>
      </c>
      <c r="K152" s="73">
        <v>0.35</v>
      </c>
      <c r="L152" s="73">
        <v>7.25</v>
      </c>
      <c r="M152" s="73">
        <v>37.5</v>
      </c>
      <c r="N152" s="73">
        <v>11.75</v>
      </c>
      <c r="O152" s="73">
        <v>0.975</v>
      </c>
    </row>
    <row r="153" ht="15.6" spans="1:18">
      <c r="A153" s="64"/>
      <c r="B153" s="113" t="s">
        <v>37</v>
      </c>
      <c r="C153" s="114">
        <v>553</v>
      </c>
      <c r="D153" s="115">
        <f>D149++D150+D151+D152</f>
        <v>18.6713333333333</v>
      </c>
      <c r="E153" s="115">
        <v>19.24</v>
      </c>
      <c r="F153" s="115">
        <f t="shared" ref="F153:Q153" si="12">F149++F150+F151+F152</f>
        <v>73.3013333333333</v>
      </c>
      <c r="G153" s="115">
        <f t="shared" si="12"/>
        <v>568.113333333333</v>
      </c>
      <c r="H153" s="115">
        <f t="shared" si="12"/>
        <v>0.333116666666667</v>
      </c>
      <c r="I153" s="115">
        <f t="shared" si="12"/>
        <v>26.3154285714286</v>
      </c>
      <c r="J153" s="115">
        <f t="shared" si="12"/>
        <v>71.9791666666667</v>
      </c>
      <c r="K153" s="115">
        <f t="shared" si="12"/>
        <v>13.2682619047619</v>
      </c>
      <c r="L153" s="115">
        <f t="shared" si="12"/>
        <v>95.3876428571429</v>
      </c>
      <c r="M153" s="115">
        <f t="shared" si="12"/>
        <v>399.981238095238</v>
      </c>
      <c r="N153" s="115">
        <f t="shared" si="12"/>
        <v>188.636154761905</v>
      </c>
      <c r="O153" s="115">
        <f t="shared" si="12"/>
        <v>8.15742857142857</v>
      </c>
      <c r="P153" s="115">
        <f t="shared" si="12"/>
        <v>1.03824</v>
      </c>
      <c r="Q153" s="115">
        <f t="shared" si="12"/>
        <v>0</v>
      </c>
      <c r="R153" s="96">
        <v>0.2</v>
      </c>
    </row>
    <row r="154" ht="15.6" spans="1:18">
      <c r="A154" s="64"/>
      <c r="B154" s="113" t="s">
        <v>104</v>
      </c>
      <c r="C154" s="114">
        <f t="shared" ref="C154:O154" si="13">C117+C132+C125+C139+C146+C153</f>
        <v>3349</v>
      </c>
      <c r="D154" s="114">
        <f t="shared" si="13"/>
        <v>122.045333333333</v>
      </c>
      <c r="E154" s="114">
        <f t="shared" si="13"/>
        <v>121.544</v>
      </c>
      <c r="F154" s="114">
        <f t="shared" si="13"/>
        <v>510.097666666667</v>
      </c>
      <c r="G154" s="114">
        <f t="shared" si="13"/>
        <v>3617.65333333333</v>
      </c>
      <c r="H154" s="114">
        <f t="shared" si="13"/>
        <v>1.62155</v>
      </c>
      <c r="I154" s="114">
        <f t="shared" si="13"/>
        <v>179.696028571429</v>
      </c>
      <c r="J154" s="114">
        <f t="shared" si="13"/>
        <v>203.179166666667</v>
      </c>
      <c r="K154" s="114">
        <f t="shared" si="13"/>
        <v>51.6270619047619</v>
      </c>
      <c r="L154" s="114">
        <f t="shared" si="13"/>
        <v>795.243976190476</v>
      </c>
      <c r="M154" s="114">
        <f t="shared" si="13"/>
        <v>2063.4359047619</v>
      </c>
      <c r="N154" s="114">
        <f t="shared" si="13"/>
        <v>652.514821428572</v>
      </c>
      <c r="O154" s="114">
        <f t="shared" si="13"/>
        <v>33.2346619047619</v>
      </c>
      <c r="P154" s="132"/>
      <c r="Q154" s="96"/>
      <c r="R154" s="46"/>
    </row>
    <row r="155" ht="15.6" spans="1:18">
      <c r="A155" s="144"/>
      <c r="B155" s="145" t="s">
        <v>105</v>
      </c>
      <c r="C155" s="146">
        <f t="shared" ref="C155:O155" si="14">C59+C67+C76+C87+C102+C95+C117+C132+C125+C139+C146+C153</f>
        <v>6666</v>
      </c>
      <c r="D155" s="146">
        <f t="shared" si="14"/>
        <v>242.797433333333</v>
      </c>
      <c r="E155" s="146">
        <f t="shared" si="14"/>
        <v>243.4115</v>
      </c>
      <c r="F155" s="146">
        <f t="shared" si="14"/>
        <v>1026.48366666667</v>
      </c>
      <c r="G155" s="146">
        <f t="shared" si="14"/>
        <v>7284.21</v>
      </c>
      <c r="H155" s="146">
        <f t="shared" si="14"/>
        <v>3.20061666666667</v>
      </c>
      <c r="I155" s="146">
        <f t="shared" si="14"/>
        <v>231.485128571429</v>
      </c>
      <c r="J155" s="146">
        <f t="shared" si="14"/>
        <v>453.919166666667</v>
      </c>
      <c r="K155" s="146">
        <f t="shared" si="14"/>
        <v>80.6730619047619</v>
      </c>
      <c r="L155" s="146">
        <f t="shared" si="14"/>
        <v>1851.99977619048</v>
      </c>
      <c r="M155" s="146">
        <f t="shared" si="14"/>
        <v>4279.9225047619</v>
      </c>
      <c r="N155" s="146">
        <f t="shared" si="14"/>
        <v>1300.38062142857</v>
      </c>
      <c r="O155" s="146">
        <f t="shared" si="14"/>
        <v>67.0446619047619</v>
      </c>
      <c r="R155" s="46"/>
    </row>
    <row r="156" ht="15.6" spans="1:18">
      <c r="A156" s="144"/>
      <c r="B156" s="145" t="s">
        <v>106</v>
      </c>
      <c r="C156" s="147">
        <f>C155/12</f>
        <v>555.5</v>
      </c>
      <c r="D156" s="148">
        <f>D155/12</f>
        <v>20.2331194444444</v>
      </c>
      <c r="E156" s="148">
        <f t="shared" ref="E156:Q156" si="15">E155/12</f>
        <v>20.2842916666667</v>
      </c>
      <c r="F156" s="148">
        <f t="shared" si="15"/>
        <v>85.5403055555556</v>
      </c>
      <c r="G156" s="148">
        <f t="shared" si="15"/>
        <v>607.0175</v>
      </c>
      <c r="H156" s="148">
        <f t="shared" si="15"/>
        <v>0.266718055555556</v>
      </c>
      <c r="I156" s="148">
        <f t="shared" si="15"/>
        <v>19.2904273809524</v>
      </c>
      <c r="J156" s="148">
        <f t="shared" si="15"/>
        <v>37.8265972222222</v>
      </c>
      <c r="K156" s="148">
        <f t="shared" si="15"/>
        <v>6.72275515873016</v>
      </c>
      <c r="L156" s="148">
        <f t="shared" si="15"/>
        <v>154.33331468254</v>
      </c>
      <c r="M156" s="148">
        <f t="shared" si="15"/>
        <v>356.660208730159</v>
      </c>
      <c r="N156" s="148">
        <f t="shared" si="15"/>
        <v>108.365051785714</v>
      </c>
      <c r="O156" s="148">
        <f t="shared" si="15"/>
        <v>5.58705515873016</v>
      </c>
      <c r="P156" s="147">
        <f t="shared" si="15"/>
        <v>0</v>
      </c>
      <c r="Q156" s="147">
        <f t="shared" si="15"/>
        <v>0</v>
      </c>
      <c r="R156" s="47" t="s">
        <v>107</v>
      </c>
    </row>
    <row r="158" spans="4:15">
      <c r="D158" s="149"/>
      <c r="E158" s="149"/>
      <c r="F158" s="149"/>
      <c r="G158" s="149"/>
      <c r="H158" s="149"/>
      <c r="I158" s="149"/>
      <c r="J158" s="149"/>
      <c r="K158" s="149"/>
      <c r="L158" s="149"/>
      <c r="M158" s="149"/>
      <c r="N158" s="149"/>
      <c r="O158" s="149"/>
    </row>
    <row r="159" spans="3:18">
      <c r="C159" s="150"/>
      <c r="D159" s="150"/>
      <c r="E159" s="151"/>
      <c r="F159" s="151"/>
      <c r="G159" s="152"/>
      <c r="H159" s="152"/>
      <c r="I159" s="152"/>
      <c r="J159" s="152"/>
      <c r="K159" s="152"/>
      <c r="L159" s="152"/>
      <c r="M159" s="152"/>
      <c r="N159" s="152"/>
      <c r="R159" s="46"/>
    </row>
    <row r="160" spans="3:18">
      <c r="C160" s="149"/>
      <c r="D160" s="149"/>
      <c r="E160" s="149"/>
      <c r="F160" s="149"/>
      <c r="G160" s="149"/>
      <c r="H160" s="149"/>
      <c r="I160" s="149"/>
      <c r="J160" s="149"/>
      <c r="K160" s="149"/>
      <c r="L160" s="149"/>
      <c r="M160" s="149"/>
      <c r="N160" s="149"/>
      <c r="Q160" s="46"/>
      <c r="R160" s="46"/>
    </row>
  </sheetData>
  <mergeCells count="24">
    <mergeCell ref="B20:L20"/>
    <mergeCell ref="B21:L21"/>
    <mergeCell ref="B22:L22"/>
    <mergeCell ref="B49:O49"/>
    <mergeCell ref="B50:O50"/>
    <mergeCell ref="B53:O53"/>
    <mergeCell ref="B54:O54"/>
    <mergeCell ref="B62:O62"/>
    <mergeCell ref="B69:O69"/>
    <mergeCell ref="C81:O81"/>
    <mergeCell ref="B89:O89"/>
    <mergeCell ref="A96:O96"/>
    <mergeCell ref="B97:O97"/>
    <mergeCell ref="B111:O111"/>
    <mergeCell ref="B112:O112"/>
    <mergeCell ref="B119:O119"/>
    <mergeCell ref="B127:O127"/>
    <mergeCell ref="A133:O133"/>
    <mergeCell ref="B134:O134"/>
    <mergeCell ref="B141:O141"/>
    <mergeCell ref="A147:O147"/>
    <mergeCell ref="B148:O148"/>
    <mergeCell ref="A2:A51"/>
    <mergeCell ref="B2:O3"/>
  </mergeCells>
  <pageMargins left="0.7" right="0.7" top="0.75" bottom="0.75" header="0.3" footer="0.3"/>
  <pageSetup paperSize="9" scale="57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36"/>
  <sheetViews>
    <sheetView tabSelected="1" zoomScale="69" zoomScaleNormal="69" workbookViewId="0">
      <selection activeCell="N9" sqref="N9"/>
    </sheetView>
  </sheetViews>
  <sheetFormatPr defaultColWidth="9.14814814814815" defaultRowHeight="13.8"/>
  <cols>
    <col min="1" max="1" width="24.6203703703704" style="1" customWidth="1"/>
    <col min="2" max="2" width="9.5462962962963" style="1" customWidth="1"/>
    <col min="3" max="3" width="10.6296296296296" style="1" customWidth="1"/>
    <col min="4" max="4" width="26.1018518518519" style="1" customWidth="1"/>
    <col min="5" max="6" width="10.6296296296296" style="1" customWidth="1"/>
    <col min="7" max="7" width="23.9444444444444" style="1" customWidth="1"/>
    <col min="8" max="9" width="9.5462962962963" style="1" customWidth="1"/>
    <col min="10" max="10" width="22.6018518518519" style="1" customWidth="1"/>
    <col min="11" max="12" width="9.5462962962963" style="1" customWidth="1"/>
    <col min="13" max="13" width="24.0740740740741" style="1" customWidth="1"/>
    <col min="14" max="15" width="9.5462962962963" style="1" customWidth="1"/>
    <col min="16" max="16" width="27.712962962963" style="1" customWidth="1"/>
    <col min="17" max="18" width="9.5462962962963" style="1" customWidth="1"/>
    <col min="19" max="16384" width="9.14814814814815" style="1"/>
  </cols>
  <sheetData>
    <row r="1" ht="15" customHeight="1" spans="1:18">
      <c r="A1" s="2" t="s">
        <v>124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15" customHeight="1" spans="1:18">
      <c r="A3" s="3" t="s">
        <v>125</v>
      </c>
      <c r="B3" s="3"/>
      <c r="C3" s="3"/>
      <c r="D3" s="3"/>
      <c r="E3" s="3"/>
      <c r="F3" s="3"/>
      <c r="G3" s="3"/>
      <c r="H3" s="2"/>
      <c r="I3" s="2"/>
      <c r="J3" s="2"/>
      <c r="K3" s="2"/>
      <c r="L3" s="2"/>
      <c r="M3" s="33" t="s">
        <v>126</v>
      </c>
      <c r="N3" s="33"/>
      <c r="O3" s="33"/>
      <c r="P3" s="2"/>
      <c r="Q3" s="2"/>
      <c r="R3" s="2"/>
    </row>
    <row r="4" spans="1:18">
      <c r="A4" s="4" t="s">
        <v>26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</row>
    <row r="5" spans="1:18">
      <c r="A5" s="4" t="s">
        <v>27</v>
      </c>
      <c r="B5" s="5"/>
      <c r="C5" s="6"/>
      <c r="D5" s="4" t="s">
        <v>38</v>
      </c>
      <c r="E5" s="5"/>
      <c r="F5" s="6"/>
      <c r="G5" s="4" t="s">
        <v>45</v>
      </c>
      <c r="H5" s="5"/>
      <c r="I5" s="6"/>
      <c r="J5" s="4" t="s">
        <v>58</v>
      </c>
      <c r="K5" s="5"/>
      <c r="L5" s="6"/>
      <c r="M5" s="28" t="s">
        <v>66</v>
      </c>
      <c r="N5" s="28"/>
      <c r="O5" s="28"/>
      <c r="P5" s="4" t="s">
        <v>75</v>
      </c>
      <c r="Q5" s="5"/>
      <c r="R5" s="6"/>
    </row>
    <row r="6" ht="26.25" customHeight="1" spans="1:18">
      <c r="A6" s="7" t="s">
        <v>12</v>
      </c>
      <c r="B6" s="8" t="s">
        <v>13</v>
      </c>
      <c r="C6" s="9"/>
      <c r="D6" s="7" t="s">
        <v>12</v>
      </c>
      <c r="E6" s="8" t="s">
        <v>13</v>
      </c>
      <c r="F6" s="9"/>
      <c r="G6" s="10" t="s">
        <v>12</v>
      </c>
      <c r="H6" s="8" t="s">
        <v>13</v>
      </c>
      <c r="I6" s="9"/>
      <c r="J6" s="7" t="s">
        <v>12</v>
      </c>
      <c r="K6" s="8" t="s">
        <v>13</v>
      </c>
      <c r="L6" s="9"/>
      <c r="M6" s="7" t="s">
        <v>12</v>
      </c>
      <c r="N6" s="8" t="s">
        <v>13</v>
      </c>
      <c r="O6" s="9"/>
      <c r="P6" s="7" t="s">
        <v>12</v>
      </c>
      <c r="Q6" s="8" t="s">
        <v>13</v>
      </c>
      <c r="R6" s="9"/>
    </row>
    <row r="7" ht="26.4" spans="1:18">
      <c r="A7" s="11"/>
      <c r="B7" s="12" t="s">
        <v>127</v>
      </c>
      <c r="C7" s="13" t="s">
        <v>128</v>
      </c>
      <c r="D7" s="11"/>
      <c r="E7" s="12" t="s">
        <v>127</v>
      </c>
      <c r="F7" s="13" t="s">
        <v>128</v>
      </c>
      <c r="G7" s="10"/>
      <c r="H7" s="12" t="s">
        <v>127</v>
      </c>
      <c r="I7" s="13" t="s">
        <v>128</v>
      </c>
      <c r="J7" s="11"/>
      <c r="K7" s="12" t="s">
        <v>127</v>
      </c>
      <c r="L7" s="13" t="s">
        <v>128</v>
      </c>
      <c r="M7" s="11"/>
      <c r="N7" s="12" t="s">
        <v>127</v>
      </c>
      <c r="O7" s="13" t="s">
        <v>128</v>
      </c>
      <c r="P7" s="11"/>
      <c r="Q7" s="12" t="s">
        <v>127</v>
      </c>
      <c r="R7" s="11"/>
    </row>
    <row r="8" ht="57" customHeight="1" spans="1:18">
      <c r="A8" s="14" t="s">
        <v>29</v>
      </c>
      <c r="B8" s="15">
        <v>60</v>
      </c>
      <c r="C8" s="16" t="s">
        <v>129</v>
      </c>
      <c r="D8" s="17" t="s">
        <v>40</v>
      </c>
      <c r="E8" s="18">
        <v>100</v>
      </c>
      <c r="F8" s="16" t="s">
        <v>129</v>
      </c>
      <c r="G8" s="14" t="s">
        <v>47</v>
      </c>
      <c r="H8" s="15">
        <v>10</v>
      </c>
      <c r="I8" s="15">
        <v>10</v>
      </c>
      <c r="J8" s="14" t="s">
        <v>130</v>
      </c>
      <c r="K8" s="15">
        <v>60</v>
      </c>
      <c r="L8" s="15">
        <v>60</v>
      </c>
      <c r="M8" s="17" t="s">
        <v>47</v>
      </c>
      <c r="N8" s="18">
        <v>15</v>
      </c>
      <c r="O8" s="18">
        <v>10</v>
      </c>
      <c r="P8" s="14" t="s">
        <v>77</v>
      </c>
      <c r="Q8" s="18">
        <v>80</v>
      </c>
      <c r="R8" s="38">
        <v>80</v>
      </c>
    </row>
    <row r="9" ht="63" customHeight="1" spans="1:18">
      <c r="A9" s="17" t="s">
        <v>131</v>
      </c>
      <c r="B9" s="19" t="s">
        <v>132</v>
      </c>
      <c r="C9" s="19" t="s">
        <v>132</v>
      </c>
      <c r="D9" s="17" t="s">
        <v>133</v>
      </c>
      <c r="E9" s="19" t="s">
        <v>134</v>
      </c>
      <c r="F9" s="19" t="s">
        <v>134</v>
      </c>
      <c r="G9" s="17" t="s">
        <v>50</v>
      </c>
      <c r="H9" s="19" t="s">
        <v>51</v>
      </c>
      <c r="I9" s="19" t="s">
        <v>51</v>
      </c>
      <c r="J9" s="17" t="s">
        <v>61</v>
      </c>
      <c r="K9" s="19" t="s">
        <v>135</v>
      </c>
      <c r="L9" s="19" t="s">
        <v>135</v>
      </c>
      <c r="M9" s="17" t="s">
        <v>69</v>
      </c>
      <c r="N9" s="20" t="s">
        <v>70</v>
      </c>
      <c r="O9" s="20" t="s">
        <v>70</v>
      </c>
      <c r="P9" s="17" t="s">
        <v>136</v>
      </c>
      <c r="Q9" s="20">
        <v>75</v>
      </c>
      <c r="R9" s="19" t="s">
        <v>132</v>
      </c>
    </row>
    <row r="10" ht="73.5" customHeight="1" spans="1:18">
      <c r="A10" s="17" t="s">
        <v>137</v>
      </c>
      <c r="B10" s="20" t="s">
        <v>138</v>
      </c>
      <c r="C10" s="20" t="s">
        <v>139</v>
      </c>
      <c r="D10" s="17" t="s">
        <v>140</v>
      </c>
      <c r="E10" s="19" t="s">
        <v>138</v>
      </c>
      <c r="F10" s="20" t="s">
        <v>139</v>
      </c>
      <c r="G10" s="14" t="s">
        <v>53</v>
      </c>
      <c r="H10" s="21">
        <v>150</v>
      </c>
      <c r="I10" s="21">
        <v>180</v>
      </c>
      <c r="J10" s="17" t="s">
        <v>63</v>
      </c>
      <c r="K10" s="20" t="s">
        <v>64</v>
      </c>
      <c r="L10" s="20" t="s">
        <v>64</v>
      </c>
      <c r="M10" s="34" t="s">
        <v>141</v>
      </c>
      <c r="N10" s="35" t="s">
        <v>73</v>
      </c>
      <c r="O10" s="35">
        <v>200</v>
      </c>
      <c r="P10" s="36" t="s">
        <v>142</v>
      </c>
      <c r="Q10" s="15" t="s">
        <v>64</v>
      </c>
      <c r="R10" s="20" t="s">
        <v>64</v>
      </c>
    </row>
    <row r="11" ht="45" customHeight="1" spans="1:18">
      <c r="A11" s="14" t="s">
        <v>143</v>
      </c>
      <c r="B11" s="15">
        <v>200</v>
      </c>
      <c r="C11" s="15">
        <v>200</v>
      </c>
      <c r="D11" s="14" t="s">
        <v>144</v>
      </c>
      <c r="E11" s="15">
        <v>200</v>
      </c>
      <c r="F11" s="15">
        <v>200</v>
      </c>
      <c r="G11" s="17" t="s">
        <v>145</v>
      </c>
      <c r="H11" s="20" t="s">
        <v>56</v>
      </c>
      <c r="I11" s="20" t="s">
        <v>56</v>
      </c>
      <c r="J11" s="14" t="s">
        <v>143</v>
      </c>
      <c r="K11" s="15">
        <v>200</v>
      </c>
      <c r="L11" s="15">
        <v>200</v>
      </c>
      <c r="M11" s="17" t="s">
        <v>146</v>
      </c>
      <c r="N11" s="20">
        <v>200</v>
      </c>
      <c r="O11" s="15">
        <v>200</v>
      </c>
      <c r="P11" s="17" t="s">
        <v>145</v>
      </c>
      <c r="Q11" s="20" t="s">
        <v>56</v>
      </c>
      <c r="R11" s="20" t="s">
        <v>56</v>
      </c>
    </row>
    <row r="12" spans="1:18">
      <c r="A12" s="17" t="s">
        <v>65</v>
      </c>
      <c r="B12" s="18" t="s">
        <v>129</v>
      </c>
      <c r="C12" s="18">
        <v>35</v>
      </c>
      <c r="D12" s="17" t="s">
        <v>65</v>
      </c>
      <c r="E12" s="18" t="s">
        <v>129</v>
      </c>
      <c r="F12" s="18">
        <v>50</v>
      </c>
      <c r="G12" s="17" t="s">
        <v>65</v>
      </c>
      <c r="H12" s="18" t="s">
        <v>129</v>
      </c>
      <c r="I12" s="18">
        <v>20</v>
      </c>
      <c r="J12" s="17" t="s">
        <v>65</v>
      </c>
      <c r="K12" s="18">
        <v>30</v>
      </c>
      <c r="L12" s="18" t="s">
        <v>129</v>
      </c>
      <c r="M12" s="17" t="s">
        <v>65</v>
      </c>
      <c r="N12" s="18">
        <v>45</v>
      </c>
      <c r="O12" s="18" t="s">
        <v>129</v>
      </c>
      <c r="P12" s="17"/>
      <c r="Q12" s="18"/>
      <c r="R12" s="18"/>
    </row>
    <row r="13" spans="1:18">
      <c r="A13" s="17" t="s">
        <v>36</v>
      </c>
      <c r="B13" s="18">
        <v>30</v>
      </c>
      <c r="C13" s="18">
        <v>40</v>
      </c>
      <c r="D13" s="17" t="s">
        <v>36</v>
      </c>
      <c r="E13" s="18">
        <v>30</v>
      </c>
      <c r="F13" s="18">
        <v>40</v>
      </c>
      <c r="G13" s="17" t="s">
        <v>36</v>
      </c>
      <c r="H13" s="18">
        <v>50</v>
      </c>
      <c r="I13" s="18">
        <v>40</v>
      </c>
      <c r="J13" s="17" t="s">
        <v>36</v>
      </c>
      <c r="K13" s="18">
        <v>40</v>
      </c>
      <c r="L13" s="18">
        <v>40</v>
      </c>
      <c r="M13" s="17" t="s">
        <v>36</v>
      </c>
      <c r="N13" s="18" t="s">
        <v>129</v>
      </c>
      <c r="O13" s="18">
        <v>40</v>
      </c>
      <c r="P13" s="17" t="s">
        <v>36</v>
      </c>
      <c r="Q13" s="18">
        <v>30</v>
      </c>
      <c r="R13" s="18">
        <v>50</v>
      </c>
    </row>
    <row r="14" spans="1:18">
      <c r="A14" s="22" t="s">
        <v>37</v>
      </c>
      <c r="B14" s="23">
        <v>520</v>
      </c>
      <c r="C14" s="23">
        <v>553</v>
      </c>
      <c r="D14" s="22" t="s">
        <v>37</v>
      </c>
      <c r="E14" s="23">
        <v>545</v>
      </c>
      <c r="F14" s="23">
        <v>553</v>
      </c>
      <c r="G14" s="22" t="s">
        <v>37</v>
      </c>
      <c r="H14" s="23">
        <v>510</v>
      </c>
      <c r="I14" s="23">
        <v>550</v>
      </c>
      <c r="J14" s="22" t="s">
        <v>37</v>
      </c>
      <c r="K14" s="23">
        <v>583</v>
      </c>
      <c r="L14" s="23">
        <v>553</v>
      </c>
      <c r="M14" s="37" t="s">
        <v>37</v>
      </c>
      <c r="N14" s="23">
        <v>545</v>
      </c>
      <c r="O14" s="23">
        <v>550</v>
      </c>
      <c r="P14" s="22" t="s">
        <v>37</v>
      </c>
      <c r="Q14" s="23">
        <v>538</v>
      </c>
      <c r="R14" s="42">
        <v>558</v>
      </c>
    </row>
    <row r="15" spans="1:18">
      <c r="A15" s="24" t="s">
        <v>147</v>
      </c>
      <c r="B15" s="25">
        <v>14.73</v>
      </c>
      <c r="C15" s="25">
        <v>22.41</v>
      </c>
      <c r="D15" s="26"/>
      <c r="E15" s="25">
        <v>16.1</v>
      </c>
      <c r="F15" s="25">
        <v>22.9</v>
      </c>
      <c r="G15" s="24"/>
      <c r="H15" s="25">
        <v>20.2</v>
      </c>
      <c r="I15" s="25">
        <v>21.82</v>
      </c>
      <c r="J15" s="26"/>
      <c r="K15" s="25">
        <v>20.26</v>
      </c>
      <c r="L15" s="25">
        <v>17.98</v>
      </c>
      <c r="M15" s="26"/>
      <c r="N15" s="25">
        <v>20.09</v>
      </c>
      <c r="O15" s="25">
        <v>18.25</v>
      </c>
      <c r="P15" s="26"/>
      <c r="Q15" s="25">
        <v>16.08</v>
      </c>
      <c r="R15" s="25">
        <v>17.4</v>
      </c>
    </row>
    <row r="16" spans="1:18">
      <c r="A16" s="24" t="s">
        <v>148</v>
      </c>
      <c r="B16" s="25">
        <v>15.92</v>
      </c>
      <c r="C16" s="25">
        <v>21.91</v>
      </c>
      <c r="D16" s="26"/>
      <c r="E16" s="25">
        <v>15.29</v>
      </c>
      <c r="F16" s="25">
        <v>21.89</v>
      </c>
      <c r="G16" s="24"/>
      <c r="H16" s="25">
        <v>20.36</v>
      </c>
      <c r="I16" s="25">
        <v>21.86</v>
      </c>
      <c r="J16" s="26"/>
      <c r="K16" s="25">
        <v>19.55</v>
      </c>
      <c r="L16" s="25">
        <v>19.31</v>
      </c>
      <c r="M16" s="26"/>
      <c r="N16" s="25">
        <v>20.08</v>
      </c>
      <c r="O16" s="25">
        <v>19.27</v>
      </c>
      <c r="P16" s="26"/>
      <c r="Q16" s="25">
        <v>15.39</v>
      </c>
      <c r="R16" s="25">
        <v>17.63</v>
      </c>
    </row>
    <row r="17" spans="1:18">
      <c r="A17" s="27" t="s">
        <v>149</v>
      </c>
      <c r="B17" s="25">
        <v>70.35</v>
      </c>
      <c r="C17" s="25">
        <v>91.1</v>
      </c>
      <c r="D17" s="26"/>
      <c r="E17" s="25">
        <v>67.08</v>
      </c>
      <c r="F17" s="25">
        <v>99.95</v>
      </c>
      <c r="G17" s="27"/>
      <c r="H17" s="25">
        <v>79.97</v>
      </c>
      <c r="I17" s="25">
        <v>93.79</v>
      </c>
      <c r="J17" s="26"/>
      <c r="K17" s="25">
        <v>87.63</v>
      </c>
      <c r="L17" s="25">
        <v>72.87</v>
      </c>
      <c r="M17" s="26"/>
      <c r="N17" s="25">
        <v>83.92</v>
      </c>
      <c r="O17" s="25">
        <v>80.42</v>
      </c>
      <c r="P17" s="26"/>
      <c r="Q17" s="25">
        <v>70.32</v>
      </c>
      <c r="R17" s="25">
        <v>78.24</v>
      </c>
    </row>
    <row r="18" spans="1:18">
      <c r="A18" s="27" t="s">
        <v>150</v>
      </c>
      <c r="B18" s="25">
        <v>493.06</v>
      </c>
      <c r="C18" s="25">
        <v>647.89</v>
      </c>
      <c r="D18" s="26"/>
      <c r="E18" s="25">
        <v>491.55</v>
      </c>
      <c r="F18" s="25">
        <v>713.2</v>
      </c>
      <c r="G18" s="27"/>
      <c r="H18" s="25">
        <v>609.65</v>
      </c>
      <c r="I18" s="25">
        <v>679.65</v>
      </c>
      <c r="J18" s="26"/>
      <c r="K18" s="25">
        <v>613.75</v>
      </c>
      <c r="L18" s="25">
        <v>543.25</v>
      </c>
      <c r="M18" s="26"/>
      <c r="N18" s="25">
        <v>560.84</v>
      </c>
      <c r="O18" s="25">
        <v>565.62</v>
      </c>
      <c r="P18" s="26"/>
      <c r="Q18" s="25">
        <v>453.34</v>
      </c>
      <c r="R18" s="25">
        <v>516.94</v>
      </c>
    </row>
    <row r="19" spans="1:18">
      <c r="A19" s="4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6"/>
    </row>
    <row r="20" spans="1:18">
      <c r="A20" s="28" t="s">
        <v>151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8">
      <c r="A21" s="4" t="s">
        <v>27</v>
      </c>
      <c r="B21" s="5"/>
      <c r="C21" s="6"/>
      <c r="D21" s="4" t="s">
        <v>38</v>
      </c>
      <c r="E21" s="5"/>
      <c r="F21" s="6"/>
      <c r="G21" s="4" t="s">
        <v>45</v>
      </c>
      <c r="H21" s="5"/>
      <c r="I21" s="6"/>
      <c r="J21" s="28" t="s">
        <v>58</v>
      </c>
      <c r="K21" s="28"/>
      <c r="L21" s="28"/>
      <c r="M21" s="4" t="s">
        <v>66</v>
      </c>
      <c r="N21" s="5"/>
      <c r="O21" s="6"/>
      <c r="P21" s="28" t="s">
        <v>75</v>
      </c>
      <c r="Q21" s="28"/>
      <c r="R21" s="28"/>
    </row>
    <row r="22" ht="26.25" customHeight="1" spans="1:18">
      <c r="A22" s="7" t="s">
        <v>12</v>
      </c>
      <c r="B22" s="8" t="s">
        <v>13</v>
      </c>
      <c r="C22" s="9"/>
      <c r="D22" s="10" t="s">
        <v>12</v>
      </c>
      <c r="E22" s="8" t="s">
        <v>13</v>
      </c>
      <c r="F22" s="9"/>
      <c r="G22" s="7" t="s">
        <v>12</v>
      </c>
      <c r="H22" s="8" t="s">
        <v>13</v>
      </c>
      <c r="I22" s="9"/>
      <c r="J22" s="7" t="s">
        <v>12</v>
      </c>
      <c r="K22" s="8" t="s">
        <v>13</v>
      </c>
      <c r="L22" s="9"/>
      <c r="M22" s="7" t="s">
        <v>12</v>
      </c>
      <c r="N22" s="8" t="s">
        <v>13</v>
      </c>
      <c r="O22" s="9"/>
      <c r="P22" s="7" t="s">
        <v>12</v>
      </c>
      <c r="Q22" s="8" t="s">
        <v>13</v>
      </c>
      <c r="R22" s="9"/>
    </row>
    <row r="23" ht="26.4" spans="1:18">
      <c r="A23" s="11"/>
      <c r="B23" s="12" t="s">
        <v>127</v>
      </c>
      <c r="C23" s="13" t="s">
        <v>128</v>
      </c>
      <c r="D23" s="10"/>
      <c r="E23" s="12" t="s">
        <v>127</v>
      </c>
      <c r="F23" s="13" t="s">
        <v>128</v>
      </c>
      <c r="G23" s="11"/>
      <c r="H23" s="12" t="s">
        <v>127</v>
      </c>
      <c r="I23" s="13" t="s">
        <v>128</v>
      </c>
      <c r="J23" s="11"/>
      <c r="K23" s="12" t="s">
        <v>127</v>
      </c>
      <c r="L23" s="13" t="s">
        <v>128</v>
      </c>
      <c r="M23" s="11"/>
      <c r="N23" s="12" t="s">
        <v>127</v>
      </c>
      <c r="O23" s="13" t="s">
        <v>128</v>
      </c>
      <c r="P23" s="11"/>
      <c r="Q23" s="43" t="s">
        <v>127</v>
      </c>
      <c r="R23" s="13" t="s">
        <v>128</v>
      </c>
    </row>
    <row r="24" ht="27.6" spans="1:18">
      <c r="A24" s="17"/>
      <c r="B24" s="20"/>
      <c r="C24" s="20"/>
      <c r="D24" s="14" t="s">
        <v>87</v>
      </c>
      <c r="E24" s="15">
        <v>60</v>
      </c>
      <c r="F24" s="15" t="s">
        <v>129</v>
      </c>
      <c r="G24" s="17" t="s">
        <v>40</v>
      </c>
      <c r="H24" s="18">
        <v>100</v>
      </c>
      <c r="I24" s="16" t="s">
        <v>129</v>
      </c>
      <c r="J24" s="26" t="s">
        <v>152</v>
      </c>
      <c r="K24" s="15">
        <v>60</v>
      </c>
      <c r="L24" s="15">
        <v>100</v>
      </c>
      <c r="M24" s="17" t="s">
        <v>153</v>
      </c>
      <c r="N24" s="18">
        <v>180</v>
      </c>
      <c r="O24" s="38" t="s">
        <v>129</v>
      </c>
      <c r="P24" s="14" t="s">
        <v>77</v>
      </c>
      <c r="Q24" s="15">
        <v>80</v>
      </c>
      <c r="R24" s="15">
        <v>100</v>
      </c>
    </row>
    <row r="25" ht="27.6" spans="1:18">
      <c r="A25" s="17" t="s">
        <v>154</v>
      </c>
      <c r="B25" s="19" t="s">
        <v>134</v>
      </c>
      <c r="C25" s="19" t="s">
        <v>134</v>
      </c>
      <c r="D25" s="17" t="s">
        <v>155</v>
      </c>
      <c r="E25" s="20" t="s">
        <v>51</v>
      </c>
      <c r="F25" s="20" t="s">
        <v>51</v>
      </c>
      <c r="G25" s="17" t="s">
        <v>93</v>
      </c>
      <c r="H25" s="20" t="s">
        <v>94</v>
      </c>
      <c r="I25" s="20" t="s">
        <v>122</v>
      </c>
      <c r="J25" s="17" t="s">
        <v>131</v>
      </c>
      <c r="K25" s="39" t="s">
        <v>132</v>
      </c>
      <c r="L25" s="39" t="s">
        <v>132</v>
      </c>
      <c r="M25" s="17" t="s">
        <v>102</v>
      </c>
      <c r="N25" s="20" t="s">
        <v>94</v>
      </c>
      <c r="O25" s="40" t="s">
        <v>122</v>
      </c>
      <c r="P25" s="41" t="s">
        <v>156</v>
      </c>
      <c r="Q25" s="20">
        <v>75</v>
      </c>
      <c r="R25" s="20">
        <v>75</v>
      </c>
    </row>
    <row r="26" ht="69" spans="1:18">
      <c r="A26" s="14" t="s">
        <v>157</v>
      </c>
      <c r="B26" s="21" t="s">
        <v>73</v>
      </c>
      <c r="C26" s="21" t="s">
        <v>158</v>
      </c>
      <c r="D26" s="17" t="s">
        <v>63</v>
      </c>
      <c r="E26" s="20" t="s">
        <v>64</v>
      </c>
      <c r="F26" s="20" t="s">
        <v>73</v>
      </c>
      <c r="G26" s="29"/>
      <c r="H26" s="29"/>
      <c r="I26" s="29"/>
      <c r="J26" s="14" t="s">
        <v>159</v>
      </c>
      <c r="K26" s="15" t="s">
        <v>138</v>
      </c>
      <c r="L26" s="15" t="s">
        <v>160</v>
      </c>
      <c r="M26" s="29"/>
      <c r="N26" s="29"/>
      <c r="O26" s="29"/>
      <c r="P26" s="14" t="s">
        <v>161</v>
      </c>
      <c r="Q26" s="21" t="s">
        <v>64</v>
      </c>
      <c r="R26" s="21" t="s">
        <v>64</v>
      </c>
    </row>
    <row r="27" ht="55.2" spans="1:18">
      <c r="A27" s="17" t="s">
        <v>85</v>
      </c>
      <c r="B27" s="20" t="s">
        <v>56</v>
      </c>
      <c r="C27" s="20" t="s">
        <v>56</v>
      </c>
      <c r="D27" s="17" t="s">
        <v>162</v>
      </c>
      <c r="E27" s="20">
        <v>200</v>
      </c>
      <c r="F27" s="20">
        <v>200</v>
      </c>
      <c r="G27" s="17" t="s">
        <v>163</v>
      </c>
      <c r="H27" s="20" t="s">
        <v>96</v>
      </c>
      <c r="I27" s="20" t="s">
        <v>96</v>
      </c>
      <c r="J27" s="17" t="s">
        <v>164</v>
      </c>
      <c r="K27" s="19" t="s">
        <v>165</v>
      </c>
      <c r="L27" s="19" t="s">
        <v>56</v>
      </c>
      <c r="M27" s="14" t="s">
        <v>143</v>
      </c>
      <c r="N27" s="15">
        <v>200</v>
      </c>
      <c r="O27" s="15">
        <v>200</v>
      </c>
      <c r="P27" s="17" t="s">
        <v>145</v>
      </c>
      <c r="Q27" s="20" t="s">
        <v>56</v>
      </c>
      <c r="R27" s="20" t="s">
        <v>56</v>
      </c>
    </row>
    <row r="28" spans="1:18">
      <c r="A28" s="17" t="s">
        <v>65</v>
      </c>
      <c r="B28" s="18">
        <v>25</v>
      </c>
      <c r="C28" s="18">
        <v>30</v>
      </c>
      <c r="D28" s="17" t="s">
        <v>65</v>
      </c>
      <c r="E28" s="18">
        <v>35</v>
      </c>
      <c r="F28" s="18">
        <v>30</v>
      </c>
      <c r="G28" s="17" t="s">
        <v>65</v>
      </c>
      <c r="H28" s="18">
        <v>25</v>
      </c>
      <c r="I28" s="38">
        <v>50</v>
      </c>
      <c r="J28" s="17" t="s">
        <v>65</v>
      </c>
      <c r="K28" s="18">
        <v>30</v>
      </c>
      <c r="L28" s="18" t="s">
        <v>129</v>
      </c>
      <c r="M28" s="17" t="s">
        <v>65</v>
      </c>
      <c r="N28" s="18">
        <v>20</v>
      </c>
      <c r="O28" s="38">
        <v>50</v>
      </c>
      <c r="P28" s="17" t="s">
        <v>65</v>
      </c>
      <c r="Q28" s="18">
        <v>45</v>
      </c>
      <c r="R28" s="18" t="s">
        <v>129</v>
      </c>
    </row>
    <row r="29" spans="1:18">
      <c r="A29" s="17" t="s">
        <v>36</v>
      </c>
      <c r="B29" s="18">
        <v>30</v>
      </c>
      <c r="C29" s="18">
        <v>40</v>
      </c>
      <c r="D29" s="17" t="s">
        <v>36</v>
      </c>
      <c r="E29" s="18" t="s">
        <v>129</v>
      </c>
      <c r="F29" s="18">
        <v>40</v>
      </c>
      <c r="G29" s="17" t="s">
        <v>36</v>
      </c>
      <c r="H29" s="18">
        <v>20</v>
      </c>
      <c r="I29" s="38">
        <v>50</v>
      </c>
      <c r="J29" s="17" t="s">
        <v>36</v>
      </c>
      <c r="K29" s="18" t="s">
        <v>129</v>
      </c>
      <c r="L29" s="18">
        <v>30</v>
      </c>
      <c r="M29" s="17" t="s">
        <v>36</v>
      </c>
      <c r="N29" s="18" t="s">
        <v>129</v>
      </c>
      <c r="O29" s="38">
        <v>50</v>
      </c>
      <c r="P29" s="17" t="s">
        <v>36</v>
      </c>
      <c r="Q29" s="18" t="s">
        <v>129</v>
      </c>
      <c r="R29" s="18">
        <v>25</v>
      </c>
    </row>
    <row r="30" spans="1:18">
      <c r="A30" s="22" t="s">
        <v>37</v>
      </c>
      <c r="B30" s="23">
        <v>500</v>
      </c>
      <c r="C30" s="23">
        <v>553</v>
      </c>
      <c r="D30" s="22" t="s">
        <v>37</v>
      </c>
      <c r="E30" s="23">
        <v>548</v>
      </c>
      <c r="F30" s="23">
        <v>555</v>
      </c>
      <c r="G30" s="22" t="s">
        <v>37</v>
      </c>
      <c r="H30" s="23">
        <v>545</v>
      </c>
      <c r="I30" s="23">
        <v>550</v>
      </c>
      <c r="J30" s="22" t="s">
        <v>37</v>
      </c>
      <c r="K30" s="23">
        <v>520</v>
      </c>
      <c r="L30" s="23">
        <v>588</v>
      </c>
      <c r="M30" s="22" t="s">
        <v>37</v>
      </c>
      <c r="N30" s="23">
        <v>600</v>
      </c>
      <c r="O30" s="23">
        <v>550</v>
      </c>
      <c r="P30" s="22" t="s">
        <v>37</v>
      </c>
      <c r="Q30" s="23">
        <v>553</v>
      </c>
      <c r="R30" s="23">
        <v>553</v>
      </c>
    </row>
    <row r="31" spans="1:18">
      <c r="A31" s="24" t="s">
        <v>147</v>
      </c>
      <c r="B31" s="25">
        <v>20.14</v>
      </c>
      <c r="C31" s="25">
        <v>23.06</v>
      </c>
      <c r="D31" s="26"/>
      <c r="E31" s="25">
        <v>15.79</v>
      </c>
      <c r="F31" s="25">
        <v>17.84</v>
      </c>
      <c r="G31" s="24"/>
      <c r="H31" s="25">
        <v>19.64</v>
      </c>
      <c r="I31" s="25">
        <v>23.14</v>
      </c>
      <c r="J31" s="26"/>
      <c r="K31" s="25">
        <v>16.05</v>
      </c>
      <c r="L31" s="25">
        <v>17.1</v>
      </c>
      <c r="M31" s="26"/>
      <c r="N31" s="25">
        <v>16.08</v>
      </c>
      <c r="O31" s="25">
        <v>22.24</v>
      </c>
      <c r="P31" s="26"/>
      <c r="Q31" s="25">
        <v>19.74</v>
      </c>
      <c r="R31" s="25">
        <v>18.67</v>
      </c>
    </row>
    <row r="32" spans="1:18">
      <c r="A32" s="24" t="s">
        <v>148</v>
      </c>
      <c r="B32" s="25">
        <v>18.78</v>
      </c>
      <c r="C32" s="25">
        <v>22.02</v>
      </c>
      <c r="D32" s="26"/>
      <c r="E32" s="25">
        <v>16.39</v>
      </c>
      <c r="F32" s="25">
        <v>16.35</v>
      </c>
      <c r="G32" s="24"/>
      <c r="H32" s="25">
        <v>20.41</v>
      </c>
      <c r="I32" s="25">
        <v>24.14</v>
      </c>
      <c r="J32" s="26"/>
      <c r="K32" s="25">
        <v>16.3</v>
      </c>
      <c r="L32" s="25">
        <v>17.9</v>
      </c>
      <c r="M32" s="26"/>
      <c r="N32" s="25">
        <v>16.37</v>
      </c>
      <c r="O32" s="25">
        <v>21.89</v>
      </c>
      <c r="P32" s="26"/>
      <c r="Q32" s="25">
        <v>19.17</v>
      </c>
      <c r="R32" s="25">
        <v>19.24</v>
      </c>
    </row>
    <row r="33" spans="1:18">
      <c r="A33" s="27" t="s">
        <v>149</v>
      </c>
      <c r="B33" s="25">
        <v>79.59</v>
      </c>
      <c r="C33" s="25">
        <v>90.99</v>
      </c>
      <c r="D33" s="26"/>
      <c r="E33" s="25">
        <v>64.34</v>
      </c>
      <c r="F33" s="25">
        <v>76.89</v>
      </c>
      <c r="G33" s="27"/>
      <c r="H33" s="25">
        <v>79.78</v>
      </c>
      <c r="I33" s="25">
        <v>100.2</v>
      </c>
      <c r="J33" s="26"/>
      <c r="K33" s="25">
        <v>63.66</v>
      </c>
      <c r="L33" s="25">
        <v>76.95</v>
      </c>
      <c r="M33" s="26"/>
      <c r="N33" s="25">
        <v>63.87</v>
      </c>
      <c r="O33" s="25">
        <v>91.77</v>
      </c>
      <c r="P33" s="26"/>
      <c r="Q33" s="25">
        <v>82.09</v>
      </c>
      <c r="R33" s="25">
        <v>73.3</v>
      </c>
    </row>
    <row r="34" spans="1:18">
      <c r="A34" s="27" t="s">
        <v>150</v>
      </c>
      <c r="B34" s="25">
        <v>558.75</v>
      </c>
      <c r="C34" s="25">
        <v>646.5</v>
      </c>
      <c r="D34" s="26"/>
      <c r="E34" s="25">
        <v>467.98</v>
      </c>
      <c r="F34" s="25">
        <v>527</v>
      </c>
      <c r="G34" s="27"/>
      <c r="H34" s="25">
        <v>593.77</v>
      </c>
      <c r="I34" s="25">
        <v>706.3</v>
      </c>
      <c r="J34" s="26"/>
      <c r="K34" s="25">
        <v>488.07</v>
      </c>
      <c r="L34" s="25">
        <v>518.94</v>
      </c>
      <c r="M34" s="26"/>
      <c r="N34" s="25">
        <v>481.3</v>
      </c>
      <c r="O34" s="25">
        <v>650.8</v>
      </c>
      <c r="P34" s="26"/>
      <c r="Q34" s="25">
        <v>582.15</v>
      </c>
      <c r="R34" s="25">
        <v>568.11</v>
      </c>
    </row>
    <row r="35" spans="1:18">
      <c r="A35" s="30"/>
      <c r="B35" s="31"/>
      <c r="C35" s="31"/>
      <c r="D35" s="31"/>
      <c r="E35" s="31"/>
      <c r="F35" s="31"/>
      <c r="J35" s="31"/>
      <c r="K35" s="31"/>
      <c r="L35" s="31"/>
      <c r="M35" s="31"/>
      <c r="N35" s="31"/>
      <c r="O35" s="31"/>
      <c r="P35" s="31"/>
      <c r="Q35" s="31"/>
      <c r="R35" s="44"/>
    </row>
    <row r="36" spans="1:18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</row>
  </sheetData>
  <mergeCells count="31">
    <mergeCell ref="A1:Q1"/>
    <mergeCell ref="A2:G2"/>
    <mergeCell ref="L2:O2"/>
    <mergeCell ref="A3:G3"/>
    <mergeCell ref="M3:O3"/>
    <mergeCell ref="A4:R4"/>
    <mergeCell ref="A5:C5"/>
    <mergeCell ref="D5:F5"/>
    <mergeCell ref="G5:I5"/>
    <mergeCell ref="J5:L5"/>
    <mergeCell ref="M5:O5"/>
    <mergeCell ref="P5:R5"/>
    <mergeCell ref="B6:C6"/>
    <mergeCell ref="E6:F6"/>
    <mergeCell ref="H6:I6"/>
    <mergeCell ref="K6:L6"/>
    <mergeCell ref="N6:O6"/>
    <mergeCell ref="Q6:R6"/>
    <mergeCell ref="A19:R19"/>
    <mergeCell ref="A20:R20"/>
    <mergeCell ref="A21:C21"/>
    <mergeCell ref="D21:F21"/>
    <mergeCell ref="J21:L21"/>
    <mergeCell ref="M21:O21"/>
    <mergeCell ref="P21:R21"/>
    <mergeCell ref="B22:C22"/>
    <mergeCell ref="E22:F22"/>
    <mergeCell ref="H22:I22"/>
    <mergeCell ref="K22:L22"/>
    <mergeCell ref="N22:O22"/>
    <mergeCell ref="Q22:R22"/>
  </mergeCells>
  <pageMargins left="0" right="0" top="0" bottom="0" header="0.31496062992126" footer="0.31496062992126"/>
  <pageSetup paperSize="9" scale="5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Меню младшие 1-4 кл</vt:lpstr>
      <vt:lpstr>Меню старшие 5-11 кл </vt:lpstr>
      <vt:lpstr>Меню сокращенное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Ravilya</cp:lastModifiedBy>
  <dcterms:created xsi:type="dcterms:W3CDTF">2020-08-10T12:56:00Z</dcterms:created>
  <cp:lastPrinted>2025-08-08T13:15:00Z</cp:lastPrinted>
  <dcterms:modified xsi:type="dcterms:W3CDTF">2025-08-11T05:23:17Z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4A8AE8A573C6423397AA0BF80780D375_12</vt:lpwstr>
  </property>
  <property fmtid="{D5CDD505-2E9C-101B-9397-08002B2CF9AE}" pid="3" name="KSOProductBuildVer">
    <vt:lpwstr>1049-12.2.0.21931</vt:lpwstr>
  </property>
</Properties>
</file>